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240" windowWidth="11340" windowHeight="8712"/>
  </bookViews>
  <sheets>
    <sheet name="Svar" sheetId="6" r:id="rId1"/>
  </sheets>
  <definedNames>
    <definedName name="_xlnm._FilterDatabase" localSheetId="0" hidden="1">Svar!$A$4:$V$227</definedName>
  </definedNames>
  <calcPr calcId="145621"/>
</workbook>
</file>

<file path=xl/calcChain.xml><?xml version="1.0" encoding="utf-8"?>
<calcChain xmlns="http://schemas.openxmlformats.org/spreadsheetml/2006/main">
  <c r="T227" i="6" l="1"/>
  <c r="K227" i="6"/>
  <c r="Q226" i="6"/>
  <c r="T226" i="6" s="1"/>
  <c r="H226" i="6"/>
  <c r="K226" i="6" s="1"/>
  <c r="T225" i="6"/>
  <c r="K225" i="6"/>
  <c r="T224" i="6"/>
  <c r="K224" i="6"/>
  <c r="T223" i="6"/>
  <c r="K223" i="6"/>
  <c r="T222" i="6"/>
  <c r="K222" i="6"/>
  <c r="T221" i="6"/>
  <c r="K221" i="6"/>
  <c r="T220" i="6"/>
  <c r="K220" i="6"/>
  <c r="T219" i="6"/>
  <c r="K219" i="6"/>
  <c r="T218" i="6"/>
  <c r="K218" i="6"/>
  <c r="T217" i="6"/>
  <c r="K217" i="6"/>
  <c r="T216" i="6"/>
  <c r="K216" i="6"/>
  <c r="T215" i="6"/>
  <c r="K215" i="6"/>
  <c r="T214" i="6"/>
  <c r="K214" i="6"/>
  <c r="L213" i="6"/>
  <c r="T213" i="6" s="1"/>
  <c r="C213" i="6"/>
  <c r="K213" i="6" s="1"/>
  <c r="T212" i="6"/>
  <c r="K212" i="6"/>
  <c r="Q211" i="6"/>
  <c r="T211" i="6" s="1"/>
  <c r="H211" i="6"/>
  <c r="K211" i="6" s="1"/>
  <c r="Q210" i="6"/>
  <c r="T210" i="6" s="1"/>
  <c r="H210" i="6"/>
  <c r="K210" i="6" s="1"/>
  <c r="T209" i="6"/>
  <c r="K209" i="6"/>
  <c r="T208" i="6"/>
  <c r="K208" i="6"/>
  <c r="T207" i="6"/>
  <c r="K207" i="6"/>
  <c r="T206" i="6"/>
  <c r="K206" i="6"/>
  <c r="T205" i="6"/>
  <c r="K205" i="6"/>
  <c r="T204" i="6"/>
  <c r="K204" i="6"/>
  <c r="T203" i="6"/>
  <c r="K203" i="6"/>
  <c r="Q202" i="6"/>
  <c r="T202" i="6" s="1"/>
  <c r="H202" i="6"/>
  <c r="K202" i="6" s="1"/>
  <c r="T201" i="6"/>
  <c r="K201" i="6"/>
  <c r="T200" i="6"/>
  <c r="K200" i="6"/>
  <c r="Q199" i="6"/>
  <c r="T199" i="6" s="1"/>
  <c r="H199" i="6"/>
  <c r="K199" i="6" s="1"/>
  <c r="T198" i="6"/>
  <c r="K198" i="6"/>
  <c r="T197" i="6"/>
  <c r="K197" i="6"/>
  <c r="T196" i="6"/>
  <c r="K196" i="6"/>
  <c r="S195" i="6"/>
  <c r="R195" i="6"/>
  <c r="Q195" i="6"/>
  <c r="H195" i="6"/>
  <c r="T194" i="6"/>
  <c r="K194" i="6"/>
  <c r="T193" i="6"/>
  <c r="K193" i="6"/>
  <c r="T192" i="6"/>
  <c r="K192" i="6"/>
  <c r="T191" i="6"/>
  <c r="K191" i="6"/>
  <c r="T190" i="6"/>
  <c r="K190" i="6"/>
  <c r="T189" i="6"/>
  <c r="K189" i="6"/>
  <c r="T188" i="6"/>
  <c r="K188" i="6"/>
  <c r="T187" i="6"/>
  <c r="K187" i="6"/>
  <c r="T186" i="6"/>
  <c r="G186" i="6"/>
  <c r="E186" i="6"/>
  <c r="D186" i="6"/>
  <c r="C186" i="6"/>
  <c r="T185" i="6"/>
  <c r="K185" i="6"/>
  <c r="T184" i="6"/>
  <c r="K184" i="6"/>
  <c r="T183" i="6"/>
  <c r="K183" i="6"/>
  <c r="T182" i="6"/>
  <c r="K182" i="6"/>
  <c r="T181" i="6"/>
  <c r="K181" i="6"/>
  <c r="T180" i="6"/>
  <c r="K180" i="6"/>
  <c r="Q179" i="6"/>
  <c r="T179" i="6" s="1"/>
  <c r="H179" i="6"/>
  <c r="K179" i="6" s="1"/>
  <c r="T178" i="6"/>
  <c r="K178" i="6"/>
  <c r="T177" i="6"/>
  <c r="K177" i="6"/>
  <c r="T176" i="6"/>
  <c r="K176" i="6"/>
  <c r="T175" i="6"/>
  <c r="K175" i="6"/>
  <c r="T174" i="6"/>
  <c r="K174" i="6"/>
  <c r="T173" i="6"/>
  <c r="K173" i="6"/>
  <c r="T172" i="6"/>
  <c r="K172" i="6"/>
  <c r="T171" i="6"/>
  <c r="K171" i="6"/>
  <c r="T170" i="6"/>
  <c r="K170" i="6"/>
  <c r="T169" i="6"/>
  <c r="K169" i="6"/>
  <c r="T168" i="6"/>
  <c r="K168" i="6"/>
  <c r="T167" i="6"/>
  <c r="K167" i="6"/>
  <c r="Q166" i="6"/>
  <c r="T166" i="6" s="1"/>
  <c r="H166" i="6"/>
  <c r="K166" i="6" s="1"/>
  <c r="Q165" i="6"/>
  <c r="T165" i="6" s="1"/>
  <c r="H165" i="6"/>
  <c r="K165" i="6" s="1"/>
  <c r="T164" i="6"/>
  <c r="K164" i="6"/>
  <c r="S163" i="6"/>
  <c r="R163" i="6"/>
  <c r="T162" i="6"/>
  <c r="K162" i="6"/>
  <c r="T161" i="6"/>
  <c r="K161" i="6"/>
  <c r="T160" i="6"/>
  <c r="K160" i="6"/>
  <c r="T159" i="6"/>
  <c r="K159" i="6"/>
  <c r="T158" i="6"/>
  <c r="K158" i="6"/>
  <c r="T157" i="6"/>
  <c r="K157" i="6"/>
  <c r="Q156" i="6"/>
  <c r="T156" i="6" s="1"/>
  <c r="H156" i="6"/>
  <c r="K156" i="6" s="1"/>
  <c r="L155" i="6"/>
  <c r="T155" i="6" s="1"/>
  <c r="C155" i="6"/>
  <c r="K155" i="6" s="1"/>
  <c r="T154" i="6"/>
  <c r="K154" i="6"/>
  <c r="T153" i="6"/>
  <c r="K153" i="6"/>
  <c r="T152" i="6"/>
  <c r="K152" i="6"/>
  <c r="T151" i="6"/>
  <c r="K151" i="6"/>
  <c r="T150" i="6"/>
  <c r="K150" i="6"/>
  <c r="T149" i="6"/>
  <c r="K149" i="6"/>
  <c r="T148" i="6"/>
  <c r="K148" i="6"/>
  <c r="T147" i="6"/>
  <c r="K147" i="6"/>
  <c r="T146" i="6"/>
  <c r="K146" i="6"/>
  <c r="T145" i="6"/>
  <c r="K145" i="6"/>
  <c r="T144" i="6"/>
  <c r="K144" i="6"/>
  <c r="T143" i="6"/>
  <c r="K143" i="6"/>
  <c r="T142" i="6"/>
  <c r="K142" i="6"/>
  <c r="T141" i="6"/>
  <c r="K141" i="6"/>
  <c r="T140" i="6"/>
  <c r="K140" i="6"/>
  <c r="T139" i="6"/>
  <c r="K139" i="6"/>
  <c r="T138" i="6"/>
  <c r="K138" i="6"/>
  <c r="T137" i="6"/>
  <c r="K137" i="6"/>
  <c r="T136" i="6"/>
  <c r="K136" i="6"/>
  <c r="T135" i="6"/>
  <c r="K135" i="6"/>
  <c r="T134" i="6"/>
  <c r="K134" i="6"/>
  <c r="T133" i="6"/>
  <c r="K133" i="6"/>
  <c r="T132" i="6"/>
  <c r="K132" i="6"/>
  <c r="T131" i="6"/>
  <c r="K131" i="6"/>
  <c r="T130" i="6"/>
  <c r="K130" i="6"/>
  <c r="T129" i="6"/>
  <c r="K129" i="6"/>
  <c r="T128" i="6"/>
  <c r="K128" i="6"/>
  <c r="T127" i="6"/>
  <c r="K127" i="6"/>
  <c r="T126" i="6"/>
  <c r="K126" i="6"/>
  <c r="T125" i="6"/>
  <c r="K125" i="6"/>
  <c r="T124" i="6"/>
  <c r="K124" i="6"/>
  <c r="T123" i="6"/>
  <c r="K123" i="6"/>
  <c r="T122" i="6"/>
  <c r="K122" i="6"/>
  <c r="T121" i="6"/>
  <c r="K121" i="6"/>
  <c r="T120" i="6"/>
  <c r="K120" i="6"/>
  <c r="T119" i="6"/>
  <c r="K119" i="6"/>
  <c r="T118" i="6"/>
  <c r="K118" i="6"/>
  <c r="T117" i="6"/>
  <c r="K117" i="6"/>
  <c r="T116" i="6"/>
  <c r="K116" i="6"/>
  <c r="T115" i="6"/>
  <c r="K115" i="6"/>
  <c r="T114" i="6"/>
  <c r="K114" i="6"/>
  <c r="T113" i="6"/>
  <c r="K113" i="6"/>
  <c r="T112" i="6"/>
  <c r="K112" i="6"/>
  <c r="T111" i="6"/>
  <c r="K111" i="6"/>
  <c r="T110" i="6"/>
  <c r="K110" i="6"/>
  <c r="T109" i="6"/>
  <c r="K109" i="6"/>
  <c r="T108" i="6"/>
  <c r="K108" i="6"/>
  <c r="T107" i="6"/>
  <c r="K107" i="6"/>
  <c r="T106" i="6"/>
  <c r="K106" i="6"/>
  <c r="T105" i="6"/>
  <c r="K105" i="6"/>
  <c r="T104" i="6"/>
  <c r="K104" i="6"/>
  <c r="T103" i="6"/>
  <c r="K103" i="6"/>
  <c r="T102" i="6"/>
  <c r="K102" i="6"/>
  <c r="T101" i="6"/>
  <c r="K101" i="6"/>
  <c r="T100" i="6"/>
  <c r="K100" i="6"/>
  <c r="T99" i="6"/>
  <c r="K99" i="6"/>
  <c r="T98" i="6"/>
  <c r="K98" i="6"/>
  <c r="T97" i="6"/>
  <c r="K97" i="6"/>
  <c r="T96" i="6"/>
  <c r="K96" i="6"/>
  <c r="T95" i="6"/>
  <c r="K95" i="6"/>
  <c r="T94" i="6"/>
  <c r="K94" i="6"/>
  <c r="T93" i="6"/>
  <c r="K93" i="6"/>
  <c r="T92" i="6"/>
  <c r="K92" i="6"/>
  <c r="T91" i="6"/>
  <c r="K91" i="6"/>
  <c r="T90" i="6"/>
  <c r="K90" i="6"/>
  <c r="T89" i="6"/>
  <c r="K89" i="6"/>
  <c r="T88" i="6"/>
  <c r="K88" i="6"/>
  <c r="T87" i="6"/>
  <c r="K87" i="6"/>
  <c r="T86" i="6"/>
  <c r="K86" i="6"/>
  <c r="T84" i="6"/>
  <c r="K84" i="6"/>
  <c r="T83" i="6"/>
  <c r="K83" i="6"/>
  <c r="T82" i="6"/>
  <c r="T81" i="6"/>
  <c r="K81" i="6"/>
  <c r="T80" i="6"/>
  <c r="K80" i="6"/>
  <c r="T79" i="6"/>
  <c r="K79" i="6"/>
  <c r="T78" i="6"/>
  <c r="K78" i="6"/>
  <c r="T77" i="6"/>
  <c r="K77" i="6"/>
  <c r="T76" i="6"/>
  <c r="K76" i="6"/>
  <c r="T75" i="6"/>
  <c r="K75" i="6"/>
  <c r="T74" i="6"/>
  <c r="T73" i="6"/>
  <c r="K73" i="6"/>
  <c r="T72" i="6"/>
  <c r="K72" i="6"/>
  <c r="N71" i="6"/>
  <c r="M71" i="6"/>
  <c r="L71" i="6"/>
  <c r="E71" i="6"/>
  <c r="D71" i="6"/>
  <c r="C71" i="6"/>
  <c r="Q70" i="6"/>
  <c r="T70" i="6" s="1"/>
  <c r="H70" i="6"/>
  <c r="K70" i="6" s="1"/>
  <c r="T69" i="6"/>
  <c r="K69" i="6"/>
  <c r="T68" i="6"/>
  <c r="K68" i="6"/>
  <c r="T67" i="6"/>
  <c r="K67" i="6"/>
  <c r="T66" i="6"/>
  <c r="K66" i="6"/>
  <c r="T65" i="6"/>
  <c r="K65" i="6"/>
  <c r="T64" i="6"/>
  <c r="K64" i="6"/>
  <c r="T63" i="6"/>
  <c r="K63" i="6"/>
  <c r="Q62" i="6"/>
  <c r="T62" i="6" s="1"/>
  <c r="H62" i="6"/>
  <c r="K62" i="6" s="1"/>
  <c r="T61" i="6"/>
  <c r="K61" i="6"/>
  <c r="T60" i="6"/>
  <c r="K60" i="6"/>
  <c r="O59" i="6"/>
  <c r="T59" i="6" s="1"/>
  <c r="F59" i="6"/>
  <c r="K59" i="6" s="1"/>
  <c r="T58" i="6"/>
  <c r="K58" i="6"/>
  <c r="T57" i="6"/>
  <c r="K57" i="6"/>
  <c r="N56" i="6"/>
  <c r="M56" i="6"/>
  <c r="L56" i="6"/>
  <c r="E56" i="6"/>
  <c r="D56" i="6"/>
  <c r="C56" i="6"/>
  <c r="T55" i="6"/>
  <c r="K55" i="6"/>
  <c r="T54" i="6"/>
  <c r="K54" i="6"/>
  <c r="T53" i="6"/>
  <c r="K53" i="6"/>
  <c r="Q52" i="6"/>
  <c r="T52" i="6" s="1"/>
  <c r="H52" i="6"/>
  <c r="K52" i="6" s="1"/>
  <c r="T51" i="6"/>
  <c r="K51" i="6"/>
  <c r="T50" i="6"/>
  <c r="K50" i="6"/>
  <c r="T49" i="6"/>
  <c r="K49" i="6"/>
  <c r="T48" i="6"/>
  <c r="K48" i="6"/>
  <c r="T47" i="6"/>
  <c r="K47" i="6"/>
  <c r="S46" i="6"/>
  <c r="R46" i="6"/>
  <c r="Q46" i="6"/>
  <c r="P46" i="6"/>
  <c r="O46" i="6"/>
  <c r="N46" i="6"/>
  <c r="M46" i="6"/>
  <c r="L46" i="6"/>
  <c r="H46" i="6"/>
  <c r="G46" i="6"/>
  <c r="F46" i="6"/>
  <c r="E46" i="6"/>
  <c r="D46" i="6"/>
  <c r="C46" i="6"/>
  <c r="Q45" i="6"/>
  <c r="H45" i="6"/>
  <c r="K45" i="6" s="1"/>
  <c r="T44" i="6"/>
  <c r="G44" i="6"/>
  <c r="D44" i="6"/>
  <c r="C44" i="6"/>
  <c r="T43" i="6"/>
  <c r="K43" i="6"/>
  <c r="T42" i="6"/>
  <c r="K42" i="6"/>
  <c r="T41" i="6"/>
  <c r="K41" i="6"/>
  <c r="T40" i="6"/>
  <c r="K40" i="6"/>
  <c r="T39" i="6"/>
  <c r="K39" i="6"/>
  <c r="T38" i="6"/>
  <c r="K38" i="6"/>
  <c r="T37" i="6"/>
  <c r="K37" i="6"/>
  <c r="T36" i="6"/>
  <c r="K36" i="6"/>
  <c r="T35" i="6"/>
  <c r="K35" i="6"/>
  <c r="T34" i="6"/>
  <c r="K34" i="6"/>
  <c r="T33" i="6"/>
  <c r="K33" i="6"/>
  <c r="T32" i="6"/>
  <c r="K32" i="6"/>
  <c r="T31" i="6"/>
  <c r="K31" i="6"/>
  <c r="T30" i="6"/>
  <c r="K30" i="6"/>
  <c r="T29" i="6"/>
  <c r="K29" i="6"/>
  <c r="T28" i="6"/>
  <c r="K28" i="6"/>
  <c r="T27" i="6"/>
  <c r="K27" i="6"/>
  <c r="T26" i="6"/>
  <c r="K26" i="6"/>
  <c r="S25" i="6"/>
  <c r="R25" i="6"/>
  <c r="T24" i="6"/>
  <c r="K24" i="6"/>
  <c r="T23" i="6"/>
  <c r="K23" i="6"/>
  <c r="T22" i="6"/>
  <c r="K22" i="6"/>
  <c r="R21" i="6"/>
  <c r="Q21" i="6"/>
  <c r="P21" i="6"/>
  <c r="O21" i="6"/>
  <c r="N21" i="6"/>
  <c r="M21" i="6"/>
  <c r="H21" i="6"/>
  <c r="G21" i="6"/>
  <c r="F21" i="6"/>
  <c r="E21" i="6"/>
  <c r="D21" i="6"/>
  <c r="N20" i="6"/>
  <c r="M20" i="6"/>
  <c r="L20" i="6"/>
  <c r="E20" i="6"/>
  <c r="D20" i="6"/>
  <c r="C20" i="6"/>
  <c r="L19" i="6"/>
  <c r="T19" i="6" s="1"/>
  <c r="K19" i="6"/>
  <c r="T18" i="6"/>
  <c r="K18" i="6"/>
  <c r="T17" i="6"/>
  <c r="K17" i="6"/>
  <c r="T16" i="6"/>
  <c r="K16" i="6"/>
  <c r="T15" i="6"/>
  <c r="K15" i="6"/>
  <c r="T14" i="6"/>
  <c r="T13" i="6"/>
  <c r="T12" i="6"/>
  <c r="T11" i="6"/>
  <c r="T10" i="6"/>
  <c r="T9" i="6"/>
  <c r="K9" i="6"/>
  <c r="T8" i="6"/>
  <c r="K8" i="6"/>
  <c r="T7" i="6"/>
  <c r="T6" i="6"/>
  <c r="U87" i="6" l="1"/>
  <c r="U89" i="6"/>
  <c r="U93" i="6"/>
  <c r="U101" i="6"/>
  <c r="U105" i="6"/>
  <c r="U180" i="6"/>
  <c r="U88" i="6"/>
  <c r="U92" i="6"/>
  <c r="U100" i="6"/>
  <c r="U211" i="6"/>
  <c r="U217" i="6"/>
  <c r="U219" i="6"/>
  <c r="U221" i="6"/>
  <c r="U223" i="6"/>
  <c r="U169" i="6"/>
  <c r="U78" i="6"/>
  <c r="K6" i="6"/>
  <c r="U6" i="6" s="1"/>
  <c r="U23" i="6"/>
  <c r="U28" i="6"/>
  <c r="U30" i="6"/>
  <c r="U32" i="6"/>
  <c r="U58" i="6"/>
  <c r="U64" i="6"/>
  <c r="U68" i="6"/>
  <c r="U72" i="6"/>
  <c r="K74" i="6"/>
  <c r="U106" i="6"/>
  <c r="U108" i="6"/>
  <c r="U114" i="6"/>
  <c r="U116" i="6"/>
  <c r="U126" i="6"/>
  <c r="U132" i="6"/>
  <c r="U138" i="6"/>
  <c r="U140" i="6"/>
  <c r="U146" i="6"/>
  <c r="U148" i="6"/>
  <c r="U160" i="6"/>
  <c r="U162" i="6"/>
  <c r="U170" i="6"/>
  <c r="U172" i="6"/>
  <c r="U178" i="6"/>
  <c r="U190" i="6"/>
  <c r="U192" i="6"/>
  <c r="U206" i="6"/>
  <c r="U208" i="6"/>
  <c r="K7" i="6"/>
  <c r="U7" i="6" s="1"/>
  <c r="K13" i="6"/>
  <c r="U22" i="6"/>
  <c r="U31" i="6"/>
  <c r="U39" i="6"/>
  <c r="U75" i="6"/>
  <c r="U79" i="6"/>
  <c r="U81" i="6"/>
  <c r="U164" i="6"/>
  <c r="U187" i="6"/>
  <c r="U209" i="6"/>
  <c r="K56" i="6"/>
  <c r="U74" i="6"/>
  <c r="U61" i="6"/>
  <c r="K44" i="6"/>
  <c r="U44" i="6" s="1"/>
  <c r="U102" i="6"/>
  <c r="U117" i="6"/>
  <c r="U125" i="6"/>
  <c r="U133" i="6"/>
  <c r="U137" i="6"/>
  <c r="U141" i="6"/>
  <c r="U143" i="6"/>
  <c r="U145" i="6"/>
  <c r="U151" i="6"/>
  <c r="U153" i="6"/>
  <c r="U155" i="6"/>
  <c r="U159" i="6"/>
  <c r="U191" i="6"/>
  <c r="U197" i="6"/>
  <c r="U199" i="6"/>
  <c r="U201" i="6"/>
  <c r="U218" i="6"/>
  <c r="U222" i="6"/>
  <c r="U16" i="6"/>
  <c r="U43" i="6"/>
  <c r="U129" i="6"/>
  <c r="U152" i="6"/>
  <c r="U183" i="6"/>
  <c r="K10" i="6"/>
  <c r="U10" i="6" s="1"/>
  <c r="K14" i="6"/>
  <c r="U14" i="6" s="1"/>
  <c r="L228" i="6"/>
  <c r="U24" i="6"/>
  <c r="T25" i="6"/>
  <c r="U27" i="6"/>
  <c r="U29" i="6"/>
  <c r="U35" i="6"/>
  <c r="U37" i="6"/>
  <c r="U48" i="6"/>
  <c r="U50" i="6"/>
  <c r="U65" i="6"/>
  <c r="U67" i="6"/>
  <c r="K71" i="6"/>
  <c r="K82" i="6"/>
  <c r="U82" i="6" s="1"/>
  <c r="U94" i="6"/>
  <c r="U109" i="6"/>
  <c r="U111" i="6"/>
  <c r="U113" i="6"/>
  <c r="U119" i="6"/>
  <c r="U121" i="6"/>
  <c r="U134" i="6"/>
  <c r="U149" i="6"/>
  <c r="U157" i="6"/>
  <c r="U161" i="6"/>
  <c r="U173" i="6"/>
  <c r="U175" i="6"/>
  <c r="U177" i="6"/>
  <c r="U189" i="6"/>
  <c r="U198" i="6"/>
  <c r="U205" i="6"/>
  <c r="U224" i="6"/>
  <c r="F228" i="6"/>
  <c r="U54" i="6"/>
  <c r="U84" i="6"/>
  <c r="U144" i="6"/>
  <c r="U17" i="6"/>
  <c r="U26" i="6"/>
  <c r="U38" i="6"/>
  <c r="U40" i="6"/>
  <c r="U51" i="6"/>
  <c r="U55" i="6"/>
  <c r="U59" i="6"/>
  <c r="T71" i="6"/>
  <c r="U83" i="6"/>
  <c r="U97" i="6"/>
  <c r="U112" i="6"/>
  <c r="U120" i="6"/>
  <c r="U124" i="6"/>
  <c r="U176" i="6"/>
  <c r="K195" i="6"/>
  <c r="U204" i="6"/>
  <c r="U215" i="6"/>
  <c r="U156" i="6"/>
  <c r="U70" i="6"/>
  <c r="U136" i="6"/>
  <c r="T163" i="6"/>
  <c r="U196" i="6"/>
  <c r="H228" i="6"/>
  <c r="N228" i="6"/>
  <c r="U9" i="6"/>
  <c r="U34" i="6"/>
  <c r="U36" i="6"/>
  <c r="U47" i="6"/>
  <c r="U49" i="6"/>
  <c r="U69" i="6"/>
  <c r="U73" i="6"/>
  <c r="U80" i="6"/>
  <c r="U90" i="6"/>
  <c r="U95" i="6"/>
  <c r="U110" i="6"/>
  <c r="U122" i="6"/>
  <c r="U127" i="6"/>
  <c r="U142" i="6"/>
  <c r="U154" i="6"/>
  <c r="U174" i="6"/>
  <c r="U179" i="6"/>
  <c r="U181" i="6"/>
  <c r="T195" i="6"/>
  <c r="U202" i="6"/>
  <c r="U213" i="6"/>
  <c r="U220" i="6"/>
  <c r="U227" i="6"/>
  <c r="K11" i="6"/>
  <c r="U11" i="6" s="1"/>
  <c r="C228" i="6"/>
  <c r="U63" i="6"/>
  <c r="U77" i="6"/>
  <c r="U104" i="6"/>
  <c r="U168" i="6"/>
  <c r="U194" i="6"/>
  <c r="U212" i="6"/>
  <c r="U13" i="6"/>
  <c r="U15" i="6"/>
  <c r="U19" i="6"/>
  <c r="K20" i="6"/>
  <c r="G228" i="6"/>
  <c r="T21" i="6"/>
  <c r="R228" i="6"/>
  <c r="U42" i="6"/>
  <c r="K46" i="6"/>
  <c r="T46" i="6"/>
  <c r="P228" i="6"/>
  <c r="U52" i="6"/>
  <c r="U53" i="6"/>
  <c r="U57" i="6"/>
  <c r="U86" i="6"/>
  <c r="U96" i="6"/>
  <c r="U98" i="6"/>
  <c r="U103" i="6"/>
  <c r="U118" i="6"/>
  <c r="U128" i="6"/>
  <c r="U130" i="6"/>
  <c r="U135" i="6"/>
  <c r="U150" i="6"/>
  <c r="U158" i="6"/>
  <c r="U167" i="6"/>
  <c r="U182" i="6"/>
  <c r="U184" i="6"/>
  <c r="K186" i="6"/>
  <c r="U186" i="6" s="1"/>
  <c r="U188" i="6"/>
  <c r="U200" i="6"/>
  <c r="U207" i="6"/>
  <c r="U210" i="6"/>
  <c r="U214" i="6"/>
  <c r="U216" i="6"/>
  <c r="U225" i="6"/>
  <c r="U195" i="6"/>
  <c r="U62" i="6"/>
  <c r="U8" i="6"/>
  <c r="E228" i="6"/>
  <c r="K21" i="6"/>
  <c r="O228" i="6"/>
  <c r="S228" i="6"/>
  <c r="U33" i="6"/>
  <c r="U41" i="6"/>
  <c r="U60" i="6"/>
  <c r="U76" i="6"/>
  <c r="K163" i="6"/>
  <c r="U193" i="6"/>
  <c r="U203" i="6"/>
  <c r="T20" i="6"/>
  <c r="M228" i="6"/>
  <c r="Q228" i="6"/>
  <c r="T45" i="6"/>
  <c r="U45" i="6" s="1"/>
  <c r="J228" i="6"/>
  <c r="K12" i="6"/>
  <c r="U12" i="6" s="1"/>
  <c r="I228" i="6"/>
  <c r="U18" i="6"/>
  <c r="K25" i="6"/>
  <c r="T56" i="6"/>
  <c r="U66" i="6"/>
  <c r="U91" i="6"/>
  <c r="U99" i="6"/>
  <c r="U107" i="6"/>
  <c r="U115" i="6"/>
  <c r="U123" i="6"/>
  <c r="U131" i="6"/>
  <c r="U139" i="6"/>
  <c r="U147" i="6"/>
  <c r="U165" i="6"/>
  <c r="U166" i="6"/>
  <c r="U171" i="6"/>
  <c r="U185" i="6"/>
  <c r="U226" i="6"/>
  <c r="D228" i="6"/>
  <c r="U71" i="6" l="1"/>
  <c r="U56" i="6"/>
  <c r="U21" i="6"/>
  <c r="U46" i="6"/>
  <c r="U25" i="6"/>
  <c r="U163" i="6"/>
  <c r="T228" i="6"/>
  <c r="K228" i="6"/>
  <c r="U20" i="6"/>
  <c r="U228" i="6" l="1"/>
</calcChain>
</file>

<file path=xl/sharedStrings.xml><?xml version="1.0" encoding="utf-8"?>
<sst xmlns="http://schemas.openxmlformats.org/spreadsheetml/2006/main" count="254" uniqueCount="248">
  <si>
    <t>Gjald í Framkvæmdasjóð aldraðra</t>
  </si>
  <si>
    <t>Tryggingagjald, almennt, hluti lífeyristrygginga</t>
  </si>
  <si>
    <t>Tryggingagjald, almennt, hluti Staðlaráðs</t>
  </si>
  <si>
    <t>Tryggingagjald, almennt, hluti Ice-Pro nefndar</t>
  </si>
  <si>
    <t>Tryggingagjald, almennt, hluti Fæðingarorlofssjóðs</t>
  </si>
  <si>
    <t>Hluti Atvinnuleysistryggingasjóðs í atvinnutryggingargjaldi</t>
  </si>
  <si>
    <t>Hluti Tryggingasjóðs sjálfstætt starfandi einstaklinga í atvinnutryggingargjaldi</t>
  </si>
  <si>
    <t>Slysatryggingagjald vegna sjómanna</t>
  </si>
  <si>
    <t>Ábyrgðargjald vegna launa</t>
  </si>
  <si>
    <t>Gjald til jöfnunar og lækkunar á örorkubyrði lífeyrissjóða</t>
  </si>
  <si>
    <t>Skipulagsgjald</t>
  </si>
  <si>
    <t>Brunabótamatsgjald</t>
  </si>
  <si>
    <t>Fasteignamatsgjald</t>
  </si>
  <si>
    <t>Flutningsjöfnunargjald á olíuvörur.</t>
  </si>
  <si>
    <t>Almanaksgjald</t>
  </si>
  <si>
    <t>Úrvinnslugjald</t>
  </si>
  <si>
    <t>Búnaðargjald á búvöruframleiðslu</t>
  </si>
  <si>
    <t>Verðmiðlunargjöld  landbúnaðarins</t>
  </si>
  <si>
    <t>Verðtilfærslugjald á innvegna mjólk</t>
  </si>
  <si>
    <t>Höfundarréttargjald</t>
  </si>
  <si>
    <t>Birtingarleyfi til Landmælinga Íslands</t>
  </si>
  <si>
    <t>Birtingarleyfi til Landhelgisgæslu Íslands</t>
  </si>
  <si>
    <t>Aðflutningsgjöld af fóðri í Fóðursjóð</t>
  </si>
  <si>
    <t>Útflutningsgjald á hross, brúttó</t>
  </si>
  <si>
    <t>Flugvallaskattur</t>
  </si>
  <si>
    <t>Varaflugvallagjald</t>
  </si>
  <si>
    <t>Ofanflóðasjóðsgjald</t>
  </si>
  <si>
    <t>Brunavarnargjald</t>
  </si>
  <si>
    <t>Jöfnunargjald vegna alþjónustu fjarskiptafyrirtækja</t>
  </si>
  <si>
    <t>Höfundarréttargjald vegna flutnings tónverka við jarðarfarir</t>
  </si>
  <si>
    <t>Fylgiréttargjald í Myndhöfundarsjóð Íslands - Myndstef</t>
  </si>
  <si>
    <t>Vitagjald</t>
  </si>
  <si>
    <t>Gjald vegna eftirlits með tryggingum og rekstri ferðaskrifstofa</t>
  </si>
  <si>
    <t>Vinnsluleyfi fiskvinnslustöðva</t>
  </si>
  <si>
    <t>Gjald fyrir leyfi til veiða í atvinnuskyni</t>
  </si>
  <si>
    <t>Tilkynningar til Fiskistofu um flutning aflamarks</t>
  </si>
  <si>
    <t>Löggilding raflagnahönnuða</t>
  </si>
  <si>
    <t>Löggilding vigtarmanna</t>
  </si>
  <si>
    <t>Leyfisskírteini til kaupa og notkunar á eiturefnum</t>
  </si>
  <si>
    <t>Leyfis- og árgjöld Póst- og fjarskiptastofnunar</t>
  </si>
  <si>
    <t>Gjöld vegna starfsleyfa Umhverfisstofnunar</t>
  </si>
  <si>
    <t>Gjald af veiðikorti</t>
  </si>
  <si>
    <t>Veiðileyfi hreindýraráðs</t>
  </si>
  <si>
    <t>Gjald vegna innflutnings og sölu óskráðra lyfja</t>
  </si>
  <si>
    <t>Skráning vinnuvéla</t>
  </si>
  <si>
    <t>Skráningargjöld ökutækja</t>
  </si>
  <si>
    <t>Skráningargjald vegna eðalmálma</t>
  </si>
  <si>
    <t>Gjald fyrir landamæraeftirlit</t>
  </si>
  <si>
    <t>Fóðureftirlitsgjald af innflutningi</t>
  </si>
  <si>
    <t>Lyfjaeftirlitsgjald</t>
  </si>
  <si>
    <t>Árgjald lyfja til Lyfjastofnunar</t>
  </si>
  <si>
    <t>Umferðaröryggisgjald</t>
  </si>
  <si>
    <t>Gjald vegna eftirlits um borð í fiskiskipum</t>
  </si>
  <si>
    <t>Eftirlitsgjald vegna eðalmálma</t>
  </si>
  <si>
    <t>Rekstrargjald vegna starfsemi á sviði póst- og fjarskipta</t>
  </si>
  <si>
    <t>Gjald fyrir úthlutuð símnúmer til fjarskiptafélaga</t>
  </si>
  <si>
    <t>Gjald af skírum veiðitekjum veiðifélaga</t>
  </si>
  <si>
    <t>Gjald af óskírum tekjum vatnsaflstöðva</t>
  </si>
  <si>
    <t>Iðnaðarmálagjald</t>
  </si>
  <si>
    <t>Markaðsgjald</t>
  </si>
  <si>
    <t>Leyfisgjald Happdrættis Háskóla Íslands</t>
  </si>
  <si>
    <t>Arðgreiðslur til Jarðasjóðs og Jarðeigna ríkisins</t>
  </si>
  <si>
    <t>Arðgreiðslur til Háskóla Íslands</t>
  </si>
  <si>
    <t>Dráttarvextir af úrvinnslugjaldi</t>
  </si>
  <si>
    <t>Dráttarvextir af rafveitueftirlitsgjaldi</t>
  </si>
  <si>
    <t>Afgjöld ríkisjarða</t>
  </si>
  <si>
    <t>Aðrar leigutekjur stofnana, Þjóðgarðurinn á Þingvöllum</t>
  </si>
  <si>
    <t>Aðrar leigutekjur stofnana, Landbúnaðarháskóli Íslands</t>
  </si>
  <si>
    <t>Aðrar leigutekjur stofnana, Landgræðsla ríkisins</t>
  </si>
  <si>
    <t>Aðrar leigutekjur stofnana, Skógrækt ríkisins</t>
  </si>
  <si>
    <t>Aðrar leigutekjur stofnana, Jarðasjóður og Jarðeignir ríkisins</t>
  </si>
  <si>
    <t>Aðrar leigutekjur stofnana, Fasteignir ríkissjóðs</t>
  </si>
  <si>
    <t>Gjöld vegna vatnsréttinda</t>
  </si>
  <si>
    <t>Aðrar vaxtatekjur stofnana, Verkefnasjóður sjávarútvegsins</t>
  </si>
  <si>
    <t>Aðrar vaxtatekjur stofnana, Innheimtukostnaður</t>
  </si>
  <si>
    <t>Aðrar vaxtatekjur stofnana, Geislavarnir ríkisins</t>
  </si>
  <si>
    <t>Aðrar vaxtatekjur stofnana, Fasteignamat ríkisins</t>
  </si>
  <si>
    <t>Aðrar vaxtatekjur stofnana, Umhverfisstofnun</t>
  </si>
  <si>
    <t>Aðrar vaxtatekjur stofnana, Tilraunastöð Háskólans að Keldum</t>
  </si>
  <si>
    <t>Afnotagjöld RÚV</t>
  </si>
  <si>
    <t>Innritunargjöld, Háskóli Íslands</t>
  </si>
  <si>
    <t>Innritunargjöld, Háskólinn á Akureyri</t>
  </si>
  <si>
    <t>Innritunargjöld, Kennaraháskóli Íslands</t>
  </si>
  <si>
    <t>Innritunargjöld, Landbúnaðarháskóli Íslands</t>
  </si>
  <si>
    <t>Innritunargjöld, Menntaskólinn í Reykjavík</t>
  </si>
  <si>
    <t>Innritunargjöld, Menntaskólinn á Akureyri</t>
  </si>
  <si>
    <t>Innritunargjöld, Menntaskólinn á Laugarvatni</t>
  </si>
  <si>
    <t>Innritunargjöld, Menntaskólinn við Hamrahlíð</t>
  </si>
  <si>
    <t>Innritunargjöld, Menntaskólinn við Sund</t>
  </si>
  <si>
    <t>Innritunargjöld, Menntaskólinn á Ísafirði</t>
  </si>
  <si>
    <t>Innritunargjöld, Menntaskólinn á Egilsstöðum</t>
  </si>
  <si>
    <t>Innritunargjöld, Menntaskólinn í Kópavogi</t>
  </si>
  <si>
    <t>Innritunargjöld, Kvennaskólinn í Reykjavík</t>
  </si>
  <si>
    <t>Innritunargjöld, Fjölbrautaskólinn í Breiðholti</t>
  </si>
  <si>
    <t>Innritunargjöld, Fjölbrautaskólinn Ármúla</t>
  </si>
  <si>
    <t>Innritunargjöld, Flensborgarskóli</t>
  </si>
  <si>
    <t>Innritunargjöld, Fjölbrautaskóli Suðurnesja</t>
  </si>
  <si>
    <t>Innritunargjöld, Fjölbrautaskóli Vesturlands</t>
  </si>
  <si>
    <t>Innritunargjöld, Framhaldsskólinn í Vestmannaeyjum</t>
  </si>
  <si>
    <t>Innritunargjöld, Fjölbrautaskóli Norðurlands vestra</t>
  </si>
  <si>
    <t>Innritunargjöld, Fjölbrautaskóli Suðurlands</t>
  </si>
  <si>
    <t>Innritunargjöld, Verkmenntaskóli Austurlands</t>
  </si>
  <si>
    <t>Innritunargjöld, Verkmenntaskólinn á Akureyri</t>
  </si>
  <si>
    <t>Innritunargjöld, Fjölbrautaskólinn í Garðabæ</t>
  </si>
  <si>
    <t>Innritunargjöld, Framhaldsskólinn í A-Skaftafellssýslu</t>
  </si>
  <si>
    <t>Innritunargjöld, Framhaldsskólinn á Húsavík</t>
  </si>
  <si>
    <t>Innritunargjöld, Framhaldsskólinn á Laugum</t>
  </si>
  <si>
    <t>Innritunargjöld, Borgarholtsskóli</t>
  </si>
  <si>
    <t>Innritunargjöld, Snæfellsskóli</t>
  </si>
  <si>
    <t>Innritunargjöld, Iðnskólinn í Reykjavík</t>
  </si>
  <si>
    <t>Innritunargjöld, Iðnskólinn í Hafnarfirði</t>
  </si>
  <si>
    <t>Innritunargjöld, Hólaskóla á Hólum í Hjaltadal</t>
  </si>
  <si>
    <t>Slysastofugjöld Landspítalans</t>
  </si>
  <si>
    <t>Lendingargjöld vegna innanlandsflugs</t>
  </si>
  <si>
    <t>Lendingargjald vegna millilandaflugs</t>
  </si>
  <si>
    <t>Prófgjöld vegna prófa dómtúlka og skjalaþýðenda</t>
  </si>
  <si>
    <t>Prófgjöld vegna prófa fasteignasala</t>
  </si>
  <si>
    <t>Prófgjöld vegna verklegra prófa á vegum Vinnueftirlits ríkisins</t>
  </si>
  <si>
    <t>Eftirlitsgjöld vegna eftirlits á vegum Geislavarna ríkisins</t>
  </si>
  <si>
    <t>Skoðunargjöld skipa</t>
  </si>
  <si>
    <t>Skoðunargjöld til Vinnueftirlits ríkisins</t>
  </si>
  <si>
    <t>Gjald vegna endurmats á brunabótamati</t>
  </si>
  <si>
    <t>Eftirlits- og starfrækslugjöld fyrir radíótæki</t>
  </si>
  <si>
    <t>Eftirlitsgjald Fjármálaeftirlitisins</t>
  </si>
  <si>
    <t>Gjald til eftirlitsnefndar félags fasteignasala</t>
  </si>
  <si>
    <t>Fisksjúkdómagjald</t>
  </si>
  <si>
    <t>Eftirlitsgjald fiskeldis- og hafbeitarstöðva</t>
  </si>
  <si>
    <t>Mengunareftirlitgjald</t>
  </si>
  <si>
    <t>Markaðsleyfi Lyfjastofnunar</t>
  </si>
  <si>
    <t>Gjald af sláturleyfishöfum fyrir yfirmat á sláturafurðum</t>
  </si>
  <si>
    <t>Öryggisgjald</t>
  </si>
  <si>
    <t>Gjald vegna heilbrigðiseftirlits með sláturafurðum</t>
  </si>
  <si>
    <t>Gjöld vegna eftirlits með innflutningi dýra</t>
  </si>
  <si>
    <t>Gjald vegna matvælaeftirlits</t>
  </si>
  <si>
    <t>Faggilding hjá Einkaleyfastofunni</t>
  </si>
  <si>
    <t>Eftirlitsgjald til Neytendastofunnar</t>
  </si>
  <si>
    <t>Gjald fyrir markaðseftirlit og klínískar prófanir lækningatækja</t>
  </si>
  <si>
    <t>Ljósrit og endurrit úr embættisbókum</t>
  </si>
  <si>
    <t>Aðgangur að tollalínu</t>
  </si>
  <si>
    <t>Aðgangur að hlutafélagaskrá</t>
  </si>
  <si>
    <t>Aðgangur að fyrirtækjaskrá</t>
  </si>
  <si>
    <t>Íbúaskrá Þjóðskrár</t>
  </si>
  <si>
    <t>Aðgangur að skrám Þjóðskrárinnar</t>
  </si>
  <si>
    <t>Vottorð frá Geislavörnum ríkisins</t>
  </si>
  <si>
    <t>Vottorð úr Landskrá fasteigna</t>
  </si>
  <si>
    <t>Vottorðsgjöld, hlutafélaga- og fyrirtækjaskrár</t>
  </si>
  <si>
    <t>Útflutningsvottorð Matvælastofnunar</t>
  </si>
  <si>
    <t>Vottorð Hólaskóla</t>
  </si>
  <si>
    <t>Vottorð Lyfjastofnunar</t>
  </si>
  <si>
    <t>Vottorð Yfirdýralæknis</t>
  </si>
  <si>
    <t>Vottorð Þjóðskrár</t>
  </si>
  <si>
    <t>Útgáfa skírteina til að stjórna farandvinnuvélum</t>
  </si>
  <si>
    <t>Auglýsingar í Lögbirtingablaði</t>
  </si>
  <si>
    <t>Auglýsing í stjórnartíðindum</t>
  </si>
  <si>
    <t>Gjald vegna ólögmæts sjávarafla</t>
  </si>
  <si>
    <t>Innborganir í Ábyrgðarsjóð launa úr gjaldþrotabúum</t>
  </si>
  <si>
    <t>Sala fasteigna stofnana, Framkvæmdasjóður fatlaðra</t>
  </si>
  <si>
    <t>Sala jarðeigna jarðasjóðs</t>
  </si>
  <si>
    <t>Hluti sveitarfélaga í innheimtukostnaði á lið 09-250</t>
  </si>
  <si>
    <t>Hluti Reykjavíkurborgar í rekstri Sinfóníuhljómsveitar Íslands</t>
  </si>
  <si>
    <t>Hluti sveitarfélaga í rekstri Umferðarskólans</t>
  </si>
  <si>
    <t>Framlag Happdrættis HÍ til Háskóla Íslands</t>
  </si>
  <si>
    <t>Eftirlitsgjald af innfluttum plöntum</t>
  </si>
  <si>
    <t>Arðgreiðslur til Umhverfisstofnunar</t>
  </si>
  <si>
    <t>Arðgreiðslur til Vatnajökulsþjóðgarðs</t>
  </si>
  <si>
    <t>Innritunargjöld, Framhaldsskólinn í Mosfellsbæ</t>
  </si>
  <si>
    <t>Innlagningargjald á sjúkrahús</t>
  </si>
  <si>
    <t>Prófgjöld endurskoðenda</t>
  </si>
  <si>
    <t>Prófgjöld vegna prófa í íslensku við veitingu íslensks ríkisborgararéttar</t>
  </si>
  <si>
    <t>Eftirlitsgjald endurskoðendaráðs</t>
  </si>
  <si>
    <t>Árlegt eftirlitsgjald með fiskeldisstöðvum</t>
  </si>
  <si>
    <t>Gjald vegna málskots til úrskurðanefndar fjarskipta- og póstmála</t>
  </si>
  <si>
    <t>Sala fasteigna stofnana, Heilbrigðisstofnun Suðurlands</t>
  </si>
  <si>
    <t>Strandveiðigjald</t>
  </si>
  <si>
    <t>Skráningargjald nýrra fasteigna í fasteignaskrá</t>
  </si>
  <si>
    <t>Eftirlitsgjald vottunaraðila rafrænna undirskrifta</t>
  </si>
  <si>
    <t>Gjald á lánastofnanir til umboðsmanns skuldara</t>
  </si>
  <si>
    <t>Aðrar vaxtatekjur stofnana, Tollafgreiðslukerfi</t>
  </si>
  <si>
    <t>Aðrar vaxtatekjur stofnana, Póst- og fjarskiptastofnunin</t>
  </si>
  <si>
    <t>Innritunargjöld, Framhaldsskóli við utanverðan Eyjafjörð</t>
  </si>
  <si>
    <t>Gjald fyrir rafræn veðbandayfirlit</t>
  </si>
  <si>
    <t>Sérstakt vörugjald af blýlausu bensíni</t>
  </si>
  <si>
    <t>Olíugjald</t>
  </si>
  <si>
    <t>Hlutdeild Lýðheilsusjóðs í áfengisgjaldi</t>
  </si>
  <si>
    <t>Byggingaröryggisgjald</t>
  </si>
  <si>
    <t>Gjöld fyrir yfireftirlit og úrtaksskoðanir á rafveitum</t>
  </si>
  <si>
    <t>Gjald fyrir aflaheimildir til frístundaveiða</t>
  </si>
  <si>
    <t>Aðrar vaxtatekjur stofnana, Tollstjórinn</t>
  </si>
  <si>
    <t>Aðrar vaxtatekjur stofnana, Matvælastofnun</t>
  </si>
  <si>
    <t>Aðrar vaxtatekjur stofnana, Fjármálaeftirlitið</t>
  </si>
  <si>
    <t>Löggildingar og starfsleyfi Mannvirkjastofnunar</t>
  </si>
  <si>
    <t>Sala fasteigna stofnana, Atvinnuleysistryggingasjóður</t>
  </si>
  <si>
    <t>Útgáfa lofthæfisskírteina</t>
  </si>
  <si>
    <t>Prófgjöld bókara</t>
  </si>
  <si>
    <t>Gjöld fyrir eftirlit með losun gróðurhúsalofttegunda</t>
  </si>
  <si>
    <t>Skráning loftfara</t>
  </si>
  <si>
    <t>Gjald vegna kvartana frá neytendum vegna flugþjónustuveitenda</t>
  </si>
  <si>
    <t>Gjald fyrir lögskráningu sjómanna</t>
  </si>
  <si>
    <t>Útgáfa starfsleyfa og skírteina á sviði flugmála</t>
  </si>
  <si>
    <t>Gjald fyrir tíðniréttindi</t>
  </si>
  <si>
    <t>Árgjald fyrir þjónustu í sjálfvirku tilkynningarkerfi skipa</t>
  </si>
  <si>
    <t>Prófgjöld á sviði flugmála</t>
  </si>
  <si>
    <t>Árgjöld vegna framhaldsvottunar á sviði flugmála</t>
  </si>
  <si>
    <t>Ýmsar leyfisheimildir og vottanir á sviði flugmála</t>
  </si>
  <si>
    <t>Eftirlitsgjald vegna fóðurs, áburðar og sáðvöru</t>
  </si>
  <si>
    <t>Vottorð á sviði siglingamála</t>
  </si>
  <si>
    <t>Útgáfa skírteina og heimilda einstaklinga á sviði flugmála</t>
  </si>
  <si>
    <t>Sala fasteigna stofnana, Alþingi</t>
  </si>
  <si>
    <t>Árgjald rekstrarleyfishafa sjókvíaeldis</t>
  </si>
  <si>
    <t>Eftirlitsgjöld vegna dýrahalds</t>
  </si>
  <si>
    <t>Rekstrarleyfi fiskeldisstöðva</t>
  </si>
  <si>
    <t>Samtals</t>
  </si>
  <si>
    <t>Markaðar skatttekjur og aðrar rekstrartekjur stofnana</t>
  </si>
  <si>
    <t>Veittar fjárheimildir til ráðstöfunar á tekjunum</t>
  </si>
  <si>
    <t>Gjald fyrir markaðseftirlit með rafföngum</t>
  </si>
  <si>
    <t>Skilagjald og umsýsluþóknun á einnota umbúðir</t>
  </si>
  <si>
    <t>Þungaskattur af díselbifreiðum</t>
  </si>
  <si>
    <t>Leyfis- og eftirlitsgjöld Vegagerðarinnar</t>
  </si>
  <si>
    <t>Gjöld fyrir einkaleyfi, vörumerki og hönnunarvernd</t>
  </si>
  <si>
    <t>Tollafgreiðslugjöld</t>
  </si>
  <si>
    <t>Hlutdeild Fæðingarorlofssjóðs í almennu tryggingagjaldi var aukin úr 1,08% í 1,28% árið 2012 vegna neikvæðrar eiginfjárstöðu sem þá hafði myndast. Eftir það batnaði staða sjóðsins og var orðin jákvæð um 6,5 milljarða kr. í árslok 2013 en eftir að hlutdeild sjóðsins var lækkuð í 0,65% á árinu 2014 hefur kvarnast úr þeirri inneign. Miðað við óbreyttar tekjur og gjöld má búast við að eigið fé Fæðingarorlofssjóðs verði uppurið á árinu 2017. Því er líklegt að fljótlega þurfi að endurskoða bótaréttindi og/eða hlutdeild sjóðsins í tekjum af tryggingagjaldi.</t>
  </si>
  <si>
    <t>Tekjufærð og greidd framlög Happdrættis Háskóla Íslands til Innviðasjóðs umfram ákvörðun fjárlaga.</t>
  </si>
  <si>
    <t>Frá árinu 2011 hefur Jarðasjóði og jarðeignum ríkisins ekki verið veittur ráðstöfunarréttur á öllum ríkistekjum sem liðnum eru markaðar í lögum vegna útgjaldaaðhalds og hagræðingarkröfu í fjárlögum.</t>
  </si>
  <si>
    <t>Frá árinu 2009 hefur Einkaleyfastofu ekki verið veittur ráðstöfunarréttur á öllum ríkistekjum sem henni eru markaðar í lögum vegna útgjaldaaðhalds og hagræðingarkröfu í fjárlögum.</t>
  </si>
  <si>
    <t>Vegna útgjaldaaðhalds og hagræðingarkröfu í fjárlögum hefur Póst- og fjarskiptastofnun ekki verið veittur ráðastöfunarréttur á öllum ríkistekjum sem henni eru markaðar í lögum.</t>
  </si>
  <si>
    <t>Vegna útgjaldaaðhalds og hagræðingarkröfu í fjárlögum hefur Mannvirkjastofnun (áður Brunamálastofnun) ekki verið veittur ráðastöfunarréttur á öllum ríkistekjum sem verkefnum hennar eru markaðar í lögum.</t>
  </si>
  <si>
    <t>Vegna hagræðingarkröfu í fjárlögum og fjáraukalögum á árinu 2011 var Fjármálaeftirlitinu ekki veittur ráðstöfunarréttur á öllum ríkistekjum sem stofnuninni eru markaðar í lögum.</t>
  </si>
  <si>
    <t>Vegna útgjaldaaðhalds og hagræðingarkröfu í fjárlögum hefur Lyfjastofnun ekki verið veittur ráðastöfunarréttur á öllum ríkistekjum sem verkefnum hennar eru markaðar í lögum.</t>
  </si>
  <si>
    <t>Í uppsveiflunni á árunum fyrir hrun bankakerfisins jukust tekjur af skráningargjöldum ökutækja verulega umfram útgjaldaþörf Umferðarstofu. Af þeim sökum sem og vegna útgjaldaaðhalds og hagræðingarkröfu í fjárlögum hefur Samgöngustofu (áður Umferðarstofu) ekki verið veittur ráðastöfunarréttur á öllum ríkistekjum sem verkefnum hennar eru markaðar í lögum.</t>
  </si>
  <si>
    <t xml:space="preserve">Ekki hefur verið farið jafn hratt í ofanflóðavarnir og upphaflega var ráðgert og tekjur hafa því orðið verulega umfram veittar fjárheimildir. Ofanflóðasjóður hefur auk þess fengið vaxtatekjur af inneign sinni hjá ríkissjóði sem nýttar hafa verið til framkvæmda. Krafa liðarins á hendur ríkissjóði vegna markaðra hefur af þeim sökum safnast hraðar upp en ella. </t>
  </si>
  <si>
    <t>Veittar fjárheimildir á árinu 2008 til að flýta framkvæmdum við Akureyrarflugvöll og vegna flughlaða á Reykjavíkurflugvelli umfram markaðar tekjur til flugmála.</t>
  </si>
  <si>
    <t>Frá árinu 2010 hefur Úrvinnslusjóði ekki verið veittur ráðstöfunarréttur á öllum ríkistekjum sem liðnum eru markaðar í lögum vegna aðhaldskröfu í fjárlögum.</t>
  </si>
  <si>
    <t>Tekjur af skipulagsgjaldi hafa verið umfram fjárþörf og því hefur safnast upp inneign í Skipulagssjóði.</t>
  </si>
  <si>
    <t>Á árinu 2009 var ábyrgðagjald launa tvöfaldað (hækkað úr 0,10% í 0,20%) til að mæta auknum útgjöldum og neikvæðri eiginfjárstöðu frá fyrri árum. Gjaldið var aftur hækkað í 0,25% árið 2010 og í 0,30% árið 2012 en síðan lækkað í 0,05% árið 2014 þar sem tekjur af gjaldinu voru orðnar umfram fjárþörf og nokkur sjóður hafði safnast upp.</t>
  </si>
  <si>
    <t xml:space="preserve">Vaxtatekjur af inneign Tryggingasjóðs sjálfstætt starfandi einstaklinga hjá ríkissjóði hafa nægt fyrir útgjöldum. Hefur því safnast upp töluverð inneign í sjóðnum í formi krafna á hendur ríkissjóði vegna markaðra tekna. </t>
  </si>
  <si>
    <t>Í lok árs 2008 var eiginfjárstaða Atvinnuleysistryggingasjóðs jákvæð um 15,6 milljarða kr. Útgjöld sjóðsins margfölduðust hins vegar á árinu 2009 jafnframt því sem atvinnutryggingagjald var hækkað. Miðað við umfang í veltu sjóðsins þá hefur í heildina tekist að viðhalda nokkuð góðu jafnvægi milli tekna og gjalda sjóðsins á tímabilinu 2008-2015.</t>
  </si>
  <si>
    <t>Þar sem að ekki er beint samband milli breytinga á tekjum af gjaldi í Framkvæmdasjóð aldraðra og breytinga á útgjaldaþörf sjóðsins þá hefur ákvörðun fjárlaga um framlag til Framkvæmdasjóðs aldraðra ekki verið breytt í lokafjárlögum þótt tekjurnar hafi orðið aðrar samkvæmt uppgjöri í ríkisreikningi en í fjárlögum. Reikningsfærðar tekjur á árunum 2008-2013 eru samtals 241,8 m.kr. umfram veittar fjárheimildir til ráðstöfunar á tekjunum.</t>
  </si>
  <si>
    <t>Vegna hagræðingarkröfu í fjárlögum og tímabundinnar breytingar á forgangi innan útgjaldaramma innanríkisráðuneytis hefur Þjóðskrá Íslands ekki verið veittur ráðastöfunarréttur á öllum ríkistekjum sem verkefnum hennar eru markaðar í lögum.</t>
  </si>
  <si>
    <t>Í lokafjárlögum 2008 var fjárheimild Háskóla Íslands aukin um 337,5 m.kr. til samræmis við reikningsfærðar tekjur skólans á árunum 2006, 2007 og 2008 af framlögum frá Happdrætti Háskóla Íslands til skólans umfram ákvörðun fjárlaga. Af þeirri fjárhæð voru 345,6 m.kr. vegna reikningsfærðra tekna umfram fjárlög á árunum 2006 og 2007.</t>
  </si>
  <si>
    <t>Markaðar skatttekjur:</t>
  </si>
  <si>
    <t>Aðrar rekstrartekjur stofnana:</t>
  </si>
  <si>
    <t>Samkvæmt 12. gr. laga nr. 120/2012, um Vegagerðina, framkvæmdastofnun samgöngumála, skal fjármagna verkefni stofnunarinnar og rekstur með mörkuðum tekjum og beinum framlögum úr ríkissjóði. Til markaðra tekna teljast sérstakt bensíngjald, olíugjald, kílómetragjald og vitagjald. Í fjárlögum og samgönguáætlun hefur skapast sú hefð að sýna jafnan allar fjárheimildir Vegagerðarinnar sem fjármagnaðar með mörkuðum tekjum nema styrki til innanlandsflugs og framlög til jarðgangnagerðar. Í lok árs 2007 var staða markaðra tekna gagnvart veittum fjárheimildum Vegagerðarinnar jákvæð um 3,6 milljarða kr. Til að sporna við verkefnaskorti og atvinnuleysi á árunum eftir hrun voru framlög til vegamála aukin langt umfram tekjur sem markaðar eru málaflokknum. Staðan hefur því snúist við og áætlað er að í árslok 2015 verði uppsöfnuð staða markaðra tekna gagnvart fjárheimildum neikvæð um 17,6 milljarða kr.</t>
  </si>
  <si>
    <t>Skýringar á helstu frávikum milli markaðra tekna og veittra heimilda til ráðstöfunar á tekjunum.</t>
  </si>
  <si>
    <t>Tekjur -</t>
  </si>
  <si>
    <t>fjárheimild</t>
  </si>
  <si>
    <t>Skýring</t>
  </si>
  <si>
    <t>Tekjuliður</t>
  </si>
  <si>
    <t>Tafla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</si>
</sst>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0"/>
      <name val="Times New Roman"/>
      <family val="1"/>
    </font>
    <font>
      <b/>
      <sz val="10"/>
      <name val="Times New Roman"/>
      <family val="1"/>
    </font>
    <font>
      <sz val="10"/>
      <name val="Times New Roman"/>
      <family val="1"/>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medium">
        <color auto="1"/>
      </left>
      <right/>
      <top/>
      <bottom/>
      <diagonal/>
    </border>
  </borders>
  <cellStyleXfs count="2">
    <xf numFmtId="0" fontId="0" fillId="0" borderId="0"/>
    <xf numFmtId="0" fontId="2" fillId="0" borderId="0"/>
  </cellStyleXfs>
  <cellXfs count="21">
    <xf numFmtId="0" fontId="0" fillId="0" borderId="0" xfId="0"/>
    <xf numFmtId="0" fontId="1" fillId="0" borderId="0" xfId="0" applyFont="1"/>
    <xf numFmtId="0" fontId="0" fillId="0" borderId="0" xfId="0" applyAlignment="1">
      <alignment horizontal="right"/>
    </xf>
    <xf numFmtId="164" fontId="0" fillId="0" borderId="0" xfId="0" applyNumberFormat="1"/>
    <xf numFmtId="164" fontId="0" fillId="2" borderId="0" xfId="0" applyNumberFormat="1" applyFill="1"/>
    <xf numFmtId="0" fontId="0" fillId="2" borderId="0" xfId="0" applyFill="1"/>
    <xf numFmtId="0" fontId="0" fillId="0" borderId="0" xfId="0" applyAlignment="1">
      <alignment horizontal="centerContinuous"/>
    </xf>
    <xf numFmtId="0" fontId="1" fillId="0" borderId="0" xfId="0" applyFont="1" applyAlignment="1">
      <alignment horizontal="centerContinuous"/>
    </xf>
    <xf numFmtId="0" fontId="0" fillId="0" borderId="0" xfId="0" applyFill="1"/>
    <xf numFmtId="0" fontId="0" fillId="0" borderId="0" xfId="0" applyAlignment="1">
      <alignment horizontal="center"/>
    </xf>
    <xf numFmtId="164" fontId="0" fillId="0" borderId="0" xfId="0" applyNumberFormat="1" applyFill="1"/>
    <xf numFmtId="0" fontId="1" fillId="0" borderId="0" xfId="0" applyFont="1" applyAlignment="1"/>
    <xf numFmtId="0" fontId="1" fillId="0" borderId="1" xfId="0" applyFont="1" applyBorder="1" applyAlignment="1">
      <alignment horizontal="centerContinuous"/>
    </xf>
    <xf numFmtId="0" fontId="0" fillId="0" borderId="1" xfId="0" applyBorder="1"/>
    <xf numFmtId="164" fontId="0" fillId="0" borderId="1" xfId="0" applyNumberFormat="1" applyBorder="1"/>
    <xf numFmtId="164" fontId="0" fillId="0" borderId="1" xfId="0" applyNumberFormat="1" applyFill="1" applyBorder="1"/>
    <xf numFmtId="164" fontId="0" fillId="2" borderId="1" xfId="0" applyNumberFormat="1" applyFill="1" applyBorder="1"/>
    <xf numFmtId="0" fontId="1" fillId="0" borderId="1" xfId="0" applyFont="1" applyBorder="1"/>
    <xf numFmtId="0" fontId="1" fillId="0" borderId="1" xfId="0" applyFont="1" applyBorder="1" applyAlignment="1">
      <alignment horizontal="center"/>
    </xf>
    <xf numFmtId="0" fontId="0" fillId="0" borderId="0" xfId="0" applyNumberFormat="1"/>
    <xf numFmtId="0" fontId="0" fillId="0" borderId="0" xfId="0" applyNumberFormat="1" applyFill="1" applyBorder="1"/>
  </cellXfs>
  <cellStyles count="2">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1"/>
  <sheetViews>
    <sheetView tabSelected="1" workbookViewId="0">
      <pane xSplit="2" ySplit="4" topLeftCell="C5" activePane="bottomRight" state="frozen"/>
      <selection pane="topRight" activeCell="C1" sqref="C1"/>
      <selection pane="bottomLeft" activeCell="A5" sqref="A5"/>
      <selection pane="bottomRight" activeCell="B4" sqref="B4"/>
    </sheetView>
  </sheetViews>
  <sheetFormatPr defaultRowHeight="13.2" x14ac:dyDescent="0.25"/>
  <cols>
    <col min="1" max="1" width="5.77734375" customWidth="1"/>
    <col min="2" max="2" width="51.6640625" customWidth="1"/>
    <col min="21" max="21" width="12.77734375" customWidth="1"/>
    <col min="22" max="22" width="5.77734375" style="19" customWidth="1"/>
  </cols>
  <sheetData>
    <row r="1" spans="1:22" x14ac:dyDescent="0.25">
      <c r="A1" s="1" t="s">
        <v>247</v>
      </c>
    </row>
    <row r="3" spans="1:22" x14ac:dyDescent="0.25">
      <c r="C3" s="7" t="s">
        <v>212</v>
      </c>
      <c r="D3" s="6"/>
      <c r="E3" s="6"/>
      <c r="F3" s="6"/>
      <c r="G3" s="6"/>
      <c r="H3" s="6"/>
      <c r="I3" s="6"/>
      <c r="J3" s="6"/>
      <c r="K3" s="6"/>
      <c r="L3" s="12" t="s">
        <v>213</v>
      </c>
      <c r="M3" s="6"/>
      <c r="N3" s="6"/>
      <c r="O3" s="6"/>
      <c r="P3" s="6"/>
      <c r="Q3" s="6"/>
      <c r="R3" s="6"/>
      <c r="S3" s="6"/>
      <c r="T3" s="6"/>
      <c r="U3" s="18" t="s">
        <v>243</v>
      </c>
    </row>
    <row r="4" spans="1:22" x14ac:dyDescent="0.25">
      <c r="A4" s="1" t="s">
        <v>246</v>
      </c>
      <c r="C4">
        <v>2008</v>
      </c>
      <c r="D4">
        <v>2009</v>
      </c>
      <c r="E4">
        <v>2010</v>
      </c>
      <c r="F4">
        <v>2011</v>
      </c>
      <c r="G4">
        <v>2012</v>
      </c>
      <c r="H4">
        <v>2013</v>
      </c>
      <c r="I4" s="8">
        <v>2014</v>
      </c>
      <c r="J4" s="8">
        <v>2015</v>
      </c>
      <c r="K4" s="2" t="s">
        <v>211</v>
      </c>
      <c r="L4" s="13">
        <v>2008</v>
      </c>
      <c r="M4">
        <v>2009</v>
      </c>
      <c r="N4">
        <v>2010</v>
      </c>
      <c r="O4">
        <v>2011</v>
      </c>
      <c r="P4">
        <v>2012</v>
      </c>
      <c r="Q4">
        <v>2013</v>
      </c>
      <c r="R4">
        <v>2014</v>
      </c>
      <c r="S4">
        <v>2015</v>
      </c>
      <c r="T4" s="2" t="s">
        <v>211</v>
      </c>
      <c r="U4" s="18" t="s">
        <v>244</v>
      </c>
      <c r="V4" s="19" t="s">
        <v>245</v>
      </c>
    </row>
    <row r="5" spans="1:22" x14ac:dyDescent="0.25">
      <c r="A5" s="1" t="s">
        <v>239</v>
      </c>
      <c r="I5" s="8"/>
      <c r="J5" s="8"/>
      <c r="K5" s="2"/>
      <c r="L5" s="13"/>
      <c r="T5" s="2"/>
      <c r="U5" s="17"/>
    </row>
    <row r="6" spans="1:22" x14ac:dyDescent="0.25">
      <c r="A6" t="s">
        <v>0</v>
      </c>
      <c r="C6" s="3">
        <v>1307.4000000000001</v>
      </c>
      <c r="D6" s="3">
        <v>1415.8</v>
      </c>
      <c r="E6" s="3">
        <v>1529.9</v>
      </c>
      <c r="F6" s="3">
        <v>1475.9</v>
      </c>
      <c r="G6" s="3">
        <v>1643.1</v>
      </c>
      <c r="H6" s="3">
        <v>1738.3</v>
      </c>
      <c r="I6" s="10">
        <v>1764</v>
      </c>
      <c r="J6" s="10">
        <v>1825.1</v>
      </c>
      <c r="K6" s="4">
        <f>SUM(C6:J6)</f>
        <v>12699.5</v>
      </c>
      <c r="L6" s="14">
        <v>1292.4000000000001</v>
      </c>
      <c r="M6" s="3">
        <v>1340.1</v>
      </c>
      <c r="N6" s="3">
        <v>1475.4</v>
      </c>
      <c r="O6" s="3">
        <v>1442.7</v>
      </c>
      <c r="P6" s="3">
        <v>1618</v>
      </c>
      <c r="Q6" s="3">
        <v>1700</v>
      </c>
      <c r="R6" s="3">
        <v>1764</v>
      </c>
      <c r="S6" s="3">
        <v>1825.1</v>
      </c>
      <c r="T6" s="4">
        <f>SUM(L6:S6)</f>
        <v>12457.699999999999</v>
      </c>
      <c r="U6" s="14">
        <f>K6-T6</f>
        <v>241.80000000000109</v>
      </c>
      <c r="V6" s="20">
        <v>1</v>
      </c>
    </row>
    <row r="7" spans="1:22" x14ac:dyDescent="0.25">
      <c r="A7" t="s">
        <v>1</v>
      </c>
      <c r="C7" s="3">
        <v>25532</v>
      </c>
      <c r="D7" s="3">
        <v>24413.1</v>
      </c>
      <c r="E7" s="3">
        <v>25198.2</v>
      </c>
      <c r="F7" s="3">
        <v>25161.9</v>
      </c>
      <c r="G7" s="3">
        <v>30728.6</v>
      </c>
      <c r="H7" s="3">
        <v>35334.699999999997</v>
      </c>
      <c r="I7" s="10">
        <v>50102</v>
      </c>
      <c r="J7" s="10">
        <v>55092</v>
      </c>
      <c r="K7" s="4">
        <f t="shared" ref="K7:K51" si="0">SUM(C7:J7)</f>
        <v>271562.5</v>
      </c>
      <c r="L7" s="14">
        <v>25532</v>
      </c>
      <c r="M7" s="3">
        <v>24413.100000000002</v>
      </c>
      <c r="N7" s="3">
        <v>25198.2</v>
      </c>
      <c r="O7" s="3">
        <v>25161.9</v>
      </c>
      <c r="P7" s="3">
        <v>30728.6</v>
      </c>
      <c r="Q7" s="3">
        <v>35334.699999999997</v>
      </c>
      <c r="R7" s="3">
        <v>50102</v>
      </c>
      <c r="S7" s="3">
        <v>55092</v>
      </c>
      <c r="T7" s="4">
        <f t="shared" ref="T7:T51" si="1">SUM(L7:S7)</f>
        <v>271562.5</v>
      </c>
      <c r="U7" s="14">
        <f t="shared" ref="U7:U70" si="2">K7-T7</f>
        <v>0</v>
      </c>
    </row>
    <row r="8" spans="1:22" x14ac:dyDescent="0.25">
      <c r="A8" t="s">
        <v>2</v>
      </c>
      <c r="C8" s="3">
        <v>61.6</v>
      </c>
      <c r="D8" s="3">
        <v>57.1</v>
      </c>
      <c r="E8" s="3">
        <v>52.1</v>
      </c>
      <c r="F8" s="3">
        <v>55.1</v>
      </c>
      <c r="G8" s="3">
        <v>-1.8</v>
      </c>
      <c r="H8" s="3">
        <v>0.3</v>
      </c>
      <c r="I8" s="10"/>
      <c r="J8" s="10"/>
      <c r="K8" s="4">
        <f t="shared" si="0"/>
        <v>224.4</v>
      </c>
      <c r="L8" s="14">
        <v>61.6</v>
      </c>
      <c r="M8" s="3">
        <v>57.1</v>
      </c>
      <c r="N8" s="3">
        <v>52.099999999999994</v>
      </c>
      <c r="O8" s="3">
        <v>55.1</v>
      </c>
      <c r="P8" s="3">
        <v>-1.8</v>
      </c>
      <c r="Q8" s="3">
        <v>0.3</v>
      </c>
      <c r="R8" s="3"/>
      <c r="S8" s="3"/>
      <c r="T8" s="4">
        <f t="shared" si="1"/>
        <v>224.4</v>
      </c>
      <c r="U8" s="14">
        <f t="shared" si="2"/>
        <v>0</v>
      </c>
    </row>
    <row r="9" spans="1:22" x14ac:dyDescent="0.25">
      <c r="A9" t="s">
        <v>3</v>
      </c>
      <c r="C9" s="3">
        <v>8.8000000000000007</v>
      </c>
      <c r="D9" s="3">
        <v>0.3</v>
      </c>
      <c r="E9" s="3">
        <v>0</v>
      </c>
      <c r="F9" s="3"/>
      <c r="G9" s="3"/>
      <c r="H9" s="3"/>
      <c r="I9" s="10"/>
      <c r="J9" s="10"/>
      <c r="K9" s="4">
        <f t="shared" si="0"/>
        <v>9.1000000000000014</v>
      </c>
      <c r="L9" s="14">
        <v>8.8000000000000007</v>
      </c>
      <c r="M9" s="3">
        <v>0.3</v>
      </c>
      <c r="N9" s="3">
        <v>0</v>
      </c>
      <c r="O9" s="3"/>
      <c r="P9" s="3"/>
      <c r="Q9" s="3"/>
      <c r="R9" s="3"/>
      <c r="S9" s="3"/>
      <c r="T9" s="4">
        <f t="shared" si="1"/>
        <v>9.1000000000000014</v>
      </c>
      <c r="U9" s="14">
        <f t="shared" si="2"/>
        <v>0</v>
      </c>
    </row>
    <row r="10" spans="1:22" x14ac:dyDescent="0.25">
      <c r="A10" t="s">
        <v>4</v>
      </c>
      <c r="C10" s="3">
        <v>9504.7000000000007</v>
      </c>
      <c r="D10" s="3">
        <v>8803.5</v>
      </c>
      <c r="E10" s="3">
        <v>8040.7</v>
      </c>
      <c r="F10" s="3">
        <v>8497.7000000000007</v>
      </c>
      <c r="G10" s="3">
        <v>11016.8</v>
      </c>
      <c r="H10" s="3">
        <v>12135.4</v>
      </c>
      <c r="I10" s="10">
        <v>6415</v>
      </c>
      <c r="J10" s="10">
        <v>7003</v>
      </c>
      <c r="K10" s="4">
        <f t="shared" si="0"/>
        <v>71416.800000000017</v>
      </c>
      <c r="L10" s="14">
        <v>9164.4</v>
      </c>
      <c r="M10" s="3">
        <v>10086.4</v>
      </c>
      <c r="N10" s="3">
        <v>8996.4</v>
      </c>
      <c r="O10" s="3">
        <v>7286.8</v>
      </c>
      <c r="P10" s="3">
        <v>7223.5</v>
      </c>
      <c r="Q10" s="3">
        <v>7924.3</v>
      </c>
      <c r="R10" s="3">
        <v>8316.7999999999993</v>
      </c>
      <c r="S10" s="3">
        <v>8762.7000000000007</v>
      </c>
      <c r="T10" s="4">
        <f t="shared" si="1"/>
        <v>67761.3</v>
      </c>
      <c r="U10" s="14">
        <f t="shared" si="2"/>
        <v>3655.5000000000146</v>
      </c>
      <c r="V10" s="19">
        <v>2</v>
      </c>
    </row>
    <row r="11" spans="1:22" x14ac:dyDescent="0.25">
      <c r="A11" t="s">
        <v>5</v>
      </c>
      <c r="C11" s="3">
        <v>5640.3</v>
      </c>
      <c r="D11" s="3">
        <v>11399.4</v>
      </c>
      <c r="E11" s="3">
        <v>28265.200000000001</v>
      </c>
      <c r="F11" s="3">
        <v>30725</v>
      </c>
      <c r="G11" s="3">
        <v>20262.2</v>
      </c>
      <c r="H11" s="3">
        <v>19342.8</v>
      </c>
      <c r="I11" s="10">
        <v>14986</v>
      </c>
      <c r="J11" s="10">
        <v>14632</v>
      </c>
      <c r="K11" s="4">
        <f t="shared" si="0"/>
        <v>145252.9</v>
      </c>
      <c r="L11" s="14">
        <v>2533.1000000000004</v>
      </c>
      <c r="M11" s="3">
        <v>25705.7</v>
      </c>
      <c r="N11" s="3">
        <v>25290.1</v>
      </c>
      <c r="O11" s="3">
        <v>25187.200000000001</v>
      </c>
      <c r="P11" s="3">
        <v>21882.300000000003</v>
      </c>
      <c r="Q11" s="3">
        <v>17832.2</v>
      </c>
      <c r="R11" s="3">
        <v>14640.8</v>
      </c>
      <c r="S11" s="3">
        <v>12637.1</v>
      </c>
      <c r="T11" s="4">
        <f t="shared" si="1"/>
        <v>145708.5</v>
      </c>
      <c r="U11" s="14">
        <f t="shared" si="2"/>
        <v>-455.60000000000582</v>
      </c>
      <c r="V11" s="19">
        <v>3</v>
      </c>
    </row>
    <row r="12" spans="1:22" x14ac:dyDescent="0.25">
      <c r="A12" t="s">
        <v>6</v>
      </c>
      <c r="C12" s="3">
        <v>15.9</v>
      </c>
      <c r="D12" s="3">
        <v>12.6</v>
      </c>
      <c r="E12" s="3">
        <v>54.2</v>
      </c>
      <c r="F12" s="3">
        <v>231.5</v>
      </c>
      <c r="G12" s="3">
        <v>123.6</v>
      </c>
      <c r="H12" s="3">
        <v>62.2</v>
      </c>
      <c r="I12" s="10">
        <v>128</v>
      </c>
      <c r="J12" s="10">
        <v>134</v>
      </c>
      <c r="K12" s="4">
        <f t="shared" si="0"/>
        <v>762</v>
      </c>
      <c r="L12" s="14">
        <v>0</v>
      </c>
      <c r="M12" s="3">
        <v>0</v>
      </c>
      <c r="N12" s="3">
        <v>0</v>
      </c>
      <c r="O12" s="3">
        <v>0</v>
      </c>
      <c r="P12" s="3">
        <v>0</v>
      </c>
      <c r="Q12" s="3">
        <v>0</v>
      </c>
      <c r="R12" s="3">
        <v>0</v>
      </c>
      <c r="S12" s="3">
        <v>0</v>
      </c>
      <c r="T12" s="4">
        <f t="shared" si="1"/>
        <v>0</v>
      </c>
      <c r="U12" s="14">
        <f t="shared" si="2"/>
        <v>762</v>
      </c>
      <c r="V12" s="19">
        <v>4</v>
      </c>
    </row>
    <row r="13" spans="1:22" x14ac:dyDescent="0.25">
      <c r="A13" t="s">
        <v>7</v>
      </c>
      <c r="C13" s="3">
        <v>70.900000000000006</v>
      </c>
      <c r="D13" s="3">
        <v>71.400000000000006</v>
      </c>
      <c r="E13" s="3">
        <v>137.6</v>
      </c>
      <c r="F13" s="3">
        <v>176.2</v>
      </c>
      <c r="G13" s="3">
        <v>170</v>
      </c>
      <c r="H13" s="3">
        <v>180.4</v>
      </c>
      <c r="I13" s="10">
        <v>192</v>
      </c>
      <c r="J13" s="10">
        <v>206</v>
      </c>
      <c r="K13" s="4">
        <f t="shared" si="0"/>
        <v>1204.5</v>
      </c>
      <c r="L13" s="14">
        <v>70.900000000000006</v>
      </c>
      <c r="M13" s="3">
        <v>71.400000000000006</v>
      </c>
      <c r="N13" s="3">
        <v>137.6</v>
      </c>
      <c r="O13" s="3">
        <v>176.2</v>
      </c>
      <c r="P13" s="3">
        <v>170</v>
      </c>
      <c r="Q13" s="3">
        <v>180.4</v>
      </c>
      <c r="R13" s="3">
        <v>192</v>
      </c>
      <c r="S13" s="3">
        <v>206</v>
      </c>
      <c r="T13" s="4">
        <f t="shared" si="1"/>
        <v>1204.5</v>
      </c>
      <c r="U13" s="14">
        <f t="shared" si="2"/>
        <v>0</v>
      </c>
    </row>
    <row r="14" spans="1:22" x14ac:dyDescent="0.25">
      <c r="A14" t="s">
        <v>8</v>
      </c>
      <c r="C14" s="3">
        <v>879.7</v>
      </c>
      <c r="D14" s="3">
        <v>1212</v>
      </c>
      <c r="E14" s="3">
        <v>1900.7</v>
      </c>
      <c r="F14" s="3">
        <v>2027.5</v>
      </c>
      <c r="G14" s="3">
        <v>2581.3000000000002</v>
      </c>
      <c r="H14" s="3">
        <v>2843.2</v>
      </c>
      <c r="I14" s="10">
        <v>716</v>
      </c>
      <c r="J14" s="10">
        <v>539</v>
      </c>
      <c r="K14" s="4">
        <f t="shared" si="0"/>
        <v>12699.400000000001</v>
      </c>
      <c r="L14" s="14">
        <v>911.19999999999993</v>
      </c>
      <c r="M14" s="3">
        <v>1801.3</v>
      </c>
      <c r="N14" s="3">
        <v>1750.8</v>
      </c>
      <c r="O14" s="3">
        <v>1676.8</v>
      </c>
      <c r="P14" s="3">
        <v>946.4</v>
      </c>
      <c r="Q14" s="3">
        <v>686.19999999999993</v>
      </c>
      <c r="R14" s="3">
        <v>560.1</v>
      </c>
      <c r="S14" s="3">
        <v>548.70000000000005</v>
      </c>
      <c r="T14" s="4">
        <f t="shared" si="1"/>
        <v>8881.5</v>
      </c>
      <c r="U14" s="14">
        <f t="shared" si="2"/>
        <v>3817.9000000000015</v>
      </c>
      <c r="V14" s="19">
        <v>5</v>
      </c>
    </row>
    <row r="15" spans="1:22" x14ac:dyDescent="0.25">
      <c r="A15" t="s">
        <v>9</v>
      </c>
      <c r="C15" s="3">
        <v>1743.7</v>
      </c>
      <c r="D15" s="3">
        <v>2028.9</v>
      </c>
      <c r="E15" s="3">
        <v>2418.6999999999998</v>
      </c>
      <c r="F15" s="3">
        <v>2447.5</v>
      </c>
      <c r="G15" s="3">
        <v>2698.3</v>
      </c>
      <c r="H15" s="3">
        <v>2822</v>
      </c>
      <c r="I15" s="10">
        <v>3088</v>
      </c>
      <c r="J15" s="10">
        <v>2978</v>
      </c>
      <c r="K15" s="4">
        <f t="shared" si="0"/>
        <v>20225.099999999999</v>
      </c>
      <c r="L15" s="14">
        <v>1743.7</v>
      </c>
      <c r="M15" s="3">
        <v>2028.9</v>
      </c>
      <c r="N15" s="3">
        <v>2418.6999999999998</v>
      </c>
      <c r="O15" s="3">
        <v>2447.5</v>
      </c>
      <c r="P15" s="3">
        <v>2698.3</v>
      </c>
      <c r="Q15" s="3">
        <v>2822</v>
      </c>
      <c r="R15" s="3">
        <v>3088</v>
      </c>
      <c r="S15" s="3">
        <v>2978</v>
      </c>
      <c r="T15" s="4">
        <f t="shared" si="1"/>
        <v>20225.099999999999</v>
      </c>
      <c r="U15" s="14">
        <f t="shared" si="2"/>
        <v>0</v>
      </c>
    </row>
    <row r="16" spans="1:22" x14ac:dyDescent="0.25">
      <c r="A16" t="s">
        <v>10</v>
      </c>
      <c r="C16" s="3">
        <v>465.4</v>
      </c>
      <c r="D16" s="3">
        <v>310.60000000000002</v>
      </c>
      <c r="E16" s="3">
        <v>145.5</v>
      </c>
      <c r="F16" s="3">
        <v>176.9</v>
      </c>
      <c r="G16" s="3">
        <v>227.4</v>
      </c>
      <c r="H16" s="3">
        <v>233.2</v>
      </c>
      <c r="I16" s="10">
        <v>200</v>
      </c>
      <c r="J16" s="10">
        <v>200</v>
      </c>
      <c r="K16" s="4">
        <f t="shared" si="0"/>
        <v>1959.0000000000002</v>
      </c>
      <c r="L16" s="14">
        <v>155</v>
      </c>
      <c r="M16" s="3">
        <v>126</v>
      </c>
      <c r="N16" s="3">
        <v>110.7</v>
      </c>
      <c r="O16" s="3">
        <v>113.60000000000001</v>
      </c>
      <c r="P16" s="3">
        <v>116.60000000000001</v>
      </c>
      <c r="Q16" s="3">
        <v>230.9</v>
      </c>
      <c r="R16" s="3">
        <v>200</v>
      </c>
      <c r="S16" s="3">
        <v>100</v>
      </c>
      <c r="T16" s="4">
        <f t="shared" si="1"/>
        <v>1152.8</v>
      </c>
      <c r="U16" s="14">
        <f t="shared" si="2"/>
        <v>806.20000000000027</v>
      </c>
      <c r="V16" s="19">
        <v>6</v>
      </c>
    </row>
    <row r="17" spans="1:22" x14ac:dyDescent="0.25">
      <c r="A17" t="s">
        <v>11</v>
      </c>
      <c r="C17" s="3">
        <v>108.8</v>
      </c>
      <c r="D17" s="3">
        <v>161.4</v>
      </c>
      <c r="E17" s="3">
        <v>136.1</v>
      </c>
      <c r="F17" s="3">
        <v>131.4</v>
      </c>
      <c r="G17" s="3">
        <v>169.3</v>
      </c>
      <c r="H17" s="3">
        <v>167.5</v>
      </c>
      <c r="I17" s="10">
        <v>173.8</v>
      </c>
      <c r="J17" s="10">
        <v>177</v>
      </c>
      <c r="K17" s="4">
        <f t="shared" si="0"/>
        <v>1225.3</v>
      </c>
      <c r="L17" s="14">
        <v>108.8</v>
      </c>
      <c r="M17" s="3">
        <v>156.9</v>
      </c>
      <c r="N17" s="3">
        <v>134</v>
      </c>
      <c r="O17" s="3">
        <v>129.30000000000001</v>
      </c>
      <c r="P17" s="3">
        <v>169.3</v>
      </c>
      <c r="Q17" s="3">
        <v>167.5</v>
      </c>
      <c r="R17" s="3">
        <v>166.10000000000002</v>
      </c>
      <c r="S17" s="3">
        <v>144.30000000000001</v>
      </c>
      <c r="T17" s="4">
        <f t="shared" si="1"/>
        <v>1176.2</v>
      </c>
      <c r="U17" s="14">
        <f t="shared" si="2"/>
        <v>49.099999999999909</v>
      </c>
      <c r="V17" s="19">
        <v>7</v>
      </c>
    </row>
    <row r="18" spans="1:22" x14ac:dyDescent="0.25">
      <c r="A18" t="s">
        <v>12</v>
      </c>
      <c r="C18" s="3">
        <v>66.400000000000006</v>
      </c>
      <c r="D18" s="3">
        <v>259.7</v>
      </c>
      <c r="E18" s="3">
        <v>263.2</v>
      </c>
      <c r="F18" s="3">
        <v>262.60000000000002</v>
      </c>
      <c r="G18" s="3">
        <v>284.39999999999998</v>
      </c>
      <c r="H18" s="3">
        <v>299.39999999999998</v>
      </c>
      <c r="I18" s="10">
        <v>308.7</v>
      </c>
      <c r="J18" s="10">
        <v>342</v>
      </c>
      <c r="K18" s="4">
        <f t="shared" si="0"/>
        <v>2086.3999999999996</v>
      </c>
      <c r="L18" s="14">
        <v>66.400000000000006</v>
      </c>
      <c r="M18" s="3">
        <v>259.7</v>
      </c>
      <c r="N18" s="3">
        <v>263.2</v>
      </c>
      <c r="O18" s="3">
        <v>262.59999999999997</v>
      </c>
      <c r="P18" s="3">
        <v>284.39999999999998</v>
      </c>
      <c r="Q18" s="3">
        <v>299.40000000000003</v>
      </c>
      <c r="R18" s="3">
        <v>308.7</v>
      </c>
      <c r="S18" s="3">
        <v>342</v>
      </c>
      <c r="T18" s="4">
        <f t="shared" si="1"/>
        <v>2086.3999999999996</v>
      </c>
      <c r="U18" s="14">
        <f t="shared" si="2"/>
        <v>0</v>
      </c>
    </row>
    <row r="19" spans="1:22" x14ac:dyDescent="0.25">
      <c r="A19" s="8" t="s">
        <v>181</v>
      </c>
      <c r="C19" s="10">
        <v>6833.1</v>
      </c>
      <c r="D19" s="10">
        <v>7730.5</v>
      </c>
      <c r="E19" s="10">
        <v>7271.8</v>
      </c>
      <c r="F19" s="10">
        <v>7130.6</v>
      </c>
      <c r="G19" s="10">
        <v>7477.3</v>
      </c>
      <c r="H19" s="10">
        <v>7194.6</v>
      </c>
      <c r="I19" s="10">
        <v>7000</v>
      </c>
      <c r="J19" s="10">
        <v>7100</v>
      </c>
      <c r="K19" s="4">
        <f>SUM(C19:J19)</f>
        <v>57737.9</v>
      </c>
      <c r="L19" s="15">
        <f>16138.1-2142.8</f>
        <v>13995.3</v>
      </c>
      <c r="M19" s="10">
        <v>16959.2</v>
      </c>
      <c r="N19" s="10">
        <v>7460.7</v>
      </c>
      <c r="O19" s="10">
        <v>8854.4</v>
      </c>
      <c r="P19" s="10">
        <v>8920</v>
      </c>
      <c r="Q19" s="10">
        <v>8272</v>
      </c>
      <c r="R19" s="10">
        <v>7128.2</v>
      </c>
      <c r="S19" s="10">
        <v>7629.4</v>
      </c>
      <c r="T19" s="4">
        <f>SUM(L19:S19)</f>
        <v>79219.199999999997</v>
      </c>
      <c r="U19" s="15">
        <f t="shared" si="2"/>
        <v>-21481.299999999996</v>
      </c>
      <c r="V19" s="19">
        <v>8</v>
      </c>
    </row>
    <row r="20" spans="1:22" x14ac:dyDescent="0.25">
      <c r="A20" s="8" t="s">
        <v>182</v>
      </c>
      <c r="C20" s="10">
        <f>582.2+5338.7</f>
        <v>5920.9</v>
      </c>
      <c r="D20" s="10">
        <f>631.2+5566.6</f>
        <v>6197.8</v>
      </c>
      <c r="E20" s="10">
        <f>617+5799.9</f>
        <v>6416.9</v>
      </c>
      <c r="F20" s="10">
        <v>6440.8</v>
      </c>
      <c r="G20" s="10">
        <v>6893.1</v>
      </c>
      <c r="H20" s="10">
        <v>7176.3</v>
      </c>
      <c r="I20" s="10">
        <v>7450</v>
      </c>
      <c r="J20" s="10">
        <v>7700</v>
      </c>
      <c r="K20" s="4">
        <f t="shared" si="0"/>
        <v>54195.8</v>
      </c>
      <c r="L20" s="15">
        <f>582.2+5485.8</f>
        <v>6068</v>
      </c>
      <c r="M20" s="10">
        <f>631.2+5282.1</f>
        <v>5913.3</v>
      </c>
      <c r="N20" s="10">
        <f>617+5643</f>
        <v>6260</v>
      </c>
      <c r="O20" s="10">
        <v>6400</v>
      </c>
      <c r="P20" s="10">
        <v>6750</v>
      </c>
      <c r="Q20" s="10">
        <v>7000</v>
      </c>
      <c r="R20" s="10">
        <v>7450</v>
      </c>
      <c r="S20" s="10">
        <v>7700</v>
      </c>
      <c r="T20" s="4">
        <f t="shared" si="1"/>
        <v>53541.3</v>
      </c>
      <c r="U20" s="15">
        <f t="shared" si="2"/>
        <v>654.5</v>
      </c>
      <c r="V20" s="19">
        <v>8</v>
      </c>
    </row>
    <row r="21" spans="1:22" x14ac:dyDescent="0.25">
      <c r="A21" t="s">
        <v>214</v>
      </c>
      <c r="C21" s="3">
        <v>56.8</v>
      </c>
      <c r="D21" s="3">
        <f>19.5+22.3</f>
        <v>41.8</v>
      </c>
      <c r="E21" s="3">
        <f>34+13.5</f>
        <v>47.5</v>
      </c>
      <c r="F21" s="3">
        <f>45+15.4</f>
        <v>60.4</v>
      </c>
      <c r="G21" s="3">
        <f>45.2+16.2</f>
        <v>61.400000000000006</v>
      </c>
      <c r="H21" s="3">
        <f>51.4+17.3</f>
        <v>68.7</v>
      </c>
      <c r="I21" s="10">
        <v>62.5</v>
      </c>
      <c r="J21" s="10">
        <v>69.5</v>
      </c>
      <c r="K21" s="4">
        <f>SUM(C21:J21)</f>
        <v>468.59999999999997</v>
      </c>
      <c r="L21" s="14">
        <v>56.800000000000004</v>
      </c>
      <c r="M21" s="3">
        <f>19.5+22.3</f>
        <v>41.8</v>
      </c>
      <c r="N21" s="3">
        <f>34+13.5</f>
        <v>47.5</v>
      </c>
      <c r="O21" s="3">
        <f>30.2+15.4</f>
        <v>45.6</v>
      </c>
      <c r="P21" s="3">
        <f>45.2+16.2</f>
        <v>61.400000000000006</v>
      </c>
      <c r="Q21" s="3">
        <f>51.4+17.3</f>
        <v>68.7</v>
      </c>
      <c r="R21" s="3">
        <f>45+17.5</f>
        <v>62.5</v>
      </c>
      <c r="S21" s="3">
        <v>69.5</v>
      </c>
      <c r="T21" s="4">
        <f>SUM(L21:S21)</f>
        <v>453.8</v>
      </c>
      <c r="U21" s="14">
        <f t="shared" si="2"/>
        <v>14.799999999999955</v>
      </c>
      <c r="V21" s="19">
        <v>9</v>
      </c>
    </row>
    <row r="22" spans="1:22" x14ac:dyDescent="0.25">
      <c r="A22" t="s">
        <v>13</v>
      </c>
      <c r="C22" s="3">
        <v>378</v>
      </c>
      <c r="D22" s="3">
        <v>353</v>
      </c>
      <c r="E22" s="3">
        <v>347</v>
      </c>
      <c r="F22" s="3">
        <v>311.5</v>
      </c>
      <c r="G22" s="3">
        <v>339.2</v>
      </c>
      <c r="H22" s="3">
        <v>361</v>
      </c>
      <c r="I22" s="10">
        <v>407</v>
      </c>
      <c r="J22" s="10">
        <v>430</v>
      </c>
      <c r="K22" s="4">
        <f t="shared" si="0"/>
        <v>2926.7</v>
      </c>
      <c r="L22" s="14">
        <v>378</v>
      </c>
      <c r="M22" s="3">
        <v>353</v>
      </c>
      <c r="N22" s="3">
        <v>347</v>
      </c>
      <c r="O22" s="3">
        <v>311.5</v>
      </c>
      <c r="P22" s="3">
        <v>339.2</v>
      </c>
      <c r="Q22" s="3">
        <v>361</v>
      </c>
      <c r="R22" s="3">
        <v>407</v>
      </c>
      <c r="S22" s="3">
        <v>430</v>
      </c>
      <c r="T22" s="4">
        <f t="shared" si="1"/>
        <v>2926.7</v>
      </c>
      <c r="U22" s="14">
        <f t="shared" si="2"/>
        <v>0</v>
      </c>
    </row>
    <row r="23" spans="1:22" x14ac:dyDescent="0.25">
      <c r="A23" t="s">
        <v>183</v>
      </c>
      <c r="C23" s="3">
        <v>80.7</v>
      </c>
      <c r="D23" s="3">
        <v>97</v>
      </c>
      <c r="E23" s="3">
        <v>102.1</v>
      </c>
      <c r="F23" s="3">
        <v>108.3</v>
      </c>
      <c r="G23" s="3">
        <v>110.7</v>
      </c>
      <c r="H23" s="3">
        <v>114.1</v>
      </c>
      <c r="I23" s="10">
        <v>122</v>
      </c>
      <c r="J23" s="10">
        <v>129</v>
      </c>
      <c r="K23" s="4">
        <f t="shared" si="0"/>
        <v>863.9</v>
      </c>
      <c r="L23" s="14">
        <v>80.7</v>
      </c>
      <c r="M23" s="3">
        <v>97</v>
      </c>
      <c r="N23" s="3">
        <v>102.1</v>
      </c>
      <c r="O23" s="3">
        <v>108.3</v>
      </c>
      <c r="P23" s="3">
        <v>110.7</v>
      </c>
      <c r="Q23" s="3">
        <v>114.1</v>
      </c>
      <c r="R23" s="3">
        <v>122</v>
      </c>
      <c r="S23" s="3">
        <v>129</v>
      </c>
      <c r="T23" s="4">
        <f t="shared" si="1"/>
        <v>863.9</v>
      </c>
      <c r="U23" s="14">
        <f t="shared" si="2"/>
        <v>0</v>
      </c>
    </row>
    <row r="24" spans="1:22" x14ac:dyDescent="0.25">
      <c r="A24" t="s">
        <v>14</v>
      </c>
      <c r="C24" s="3">
        <v>0.2</v>
      </c>
      <c r="D24" s="3"/>
      <c r="E24" s="3"/>
      <c r="F24" s="3"/>
      <c r="G24" s="3"/>
      <c r="H24" s="3"/>
      <c r="I24" s="10"/>
      <c r="J24" s="10"/>
      <c r="K24" s="4">
        <f t="shared" si="0"/>
        <v>0.2</v>
      </c>
      <c r="L24" s="14">
        <v>0.19999999999999996</v>
      </c>
      <c r="M24" s="3"/>
      <c r="N24" s="3"/>
      <c r="O24" s="3"/>
      <c r="P24" s="3"/>
      <c r="Q24" s="3"/>
      <c r="R24" s="3"/>
      <c r="S24" s="3"/>
      <c r="T24" s="4">
        <f t="shared" si="1"/>
        <v>0.19999999999999996</v>
      </c>
      <c r="U24" s="14">
        <f t="shared" si="2"/>
        <v>0</v>
      </c>
    </row>
    <row r="25" spans="1:22" x14ac:dyDescent="0.25">
      <c r="A25" t="s">
        <v>215</v>
      </c>
      <c r="C25" s="3">
        <v>1293.5999999999999</v>
      </c>
      <c r="D25" s="3">
        <v>1410.3</v>
      </c>
      <c r="E25" s="3">
        <v>1434.2</v>
      </c>
      <c r="F25" s="3">
        <v>1648</v>
      </c>
      <c r="G25" s="3">
        <v>1654</v>
      </c>
      <c r="H25" s="3">
        <v>1590.8</v>
      </c>
      <c r="I25" s="10">
        <v>1740</v>
      </c>
      <c r="J25" s="10">
        <v>1866</v>
      </c>
      <c r="K25" s="4">
        <f t="shared" si="0"/>
        <v>12636.9</v>
      </c>
      <c r="L25" s="14">
        <v>1293.5999999999999</v>
      </c>
      <c r="M25" s="3">
        <v>1410.3</v>
      </c>
      <c r="N25" s="3">
        <v>1434.2</v>
      </c>
      <c r="O25" s="3">
        <v>1648</v>
      </c>
      <c r="P25" s="3">
        <v>1654</v>
      </c>
      <c r="Q25" s="3">
        <v>1590.8</v>
      </c>
      <c r="R25" s="3">
        <f>1620+120</f>
        <v>1740</v>
      </c>
      <c r="S25" s="3">
        <f>1740+126</f>
        <v>1866</v>
      </c>
      <c r="T25" s="4">
        <f t="shared" si="1"/>
        <v>12636.9</v>
      </c>
      <c r="U25" s="14">
        <f t="shared" si="2"/>
        <v>0</v>
      </c>
    </row>
    <row r="26" spans="1:22" x14ac:dyDescent="0.25">
      <c r="A26" t="s">
        <v>15</v>
      </c>
      <c r="C26" s="3">
        <v>567.29999999999995</v>
      </c>
      <c r="D26" s="3">
        <v>466.3</v>
      </c>
      <c r="E26" s="3">
        <v>529.6</v>
      </c>
      <c r="F26" s="3">
        <v>938.4</v>
      </c>
      <c r="G26" s="3">
        <v>975.9</v>
      </c>
      <c r="H26" s="3">
        <v>1008.5</v>
      </c>
      <c r="I26" s="10">
        <v>1072</v>
      </c>
      <c r="J26" s="10">
        <v>1189</v>
      </c>
      <c r="K26" s="4">
        <f t="shared" si="0"/>
        <v>6747</v>
      </c>
      <c r="L26" s="14">
        <v>567.29999999999995</v>
      </c>
      <c r="M26" s="3">
        <v>466.3</v>
      </c>
      <c r="N26" s="3">
        <v>511.6</v>
      </c>
      <c r="O26" s="3">
        <v>920.4</v>
      </c>
      <c r="P26" s="3">
        <v>957.9</v>
      </c>
      <c r="Q26" s="3">
        <v>990.5</v>
      </c>
      <c r="R26" s="3">
        <v>1054</v>
      </c>
      <c r="S26" s="3">
        <v>1171</v>
      </c>
      <c r="T26" s="4">
        <f t="shared" si="1"/>
        <v>6639</v>
      </c>
      <c r="U26" s="14">
        <f t="shared" si="2"/>
        <v>108</v>
      </c>
      <c r="V26" s="19">
        <v>10</v>
      </c>
    </row>
    <row r="27" spans="1:22" x14ac:dyDescent="0.25">
      <c r="A27" t="s">
        <v>16</v>
      </c>
      <c r="C27" s="3">
        <v>277.39999999999998</v>
      </c>
      <c r="D27" s="3">
        <v>409.9</v>
      </c>
      <c r="E27" s="3">
        <v>426.8</v>
      </c>
      <c r="F27" s="3">
        <v>498.6</v>
      </c>
      <c r="G27" s="3">
        <v>396.7</v>
      </c>
      <c r="H27" s="3">
        <v>475.8</v>
      </c>
      <c r="I27" s="10">
        <v>490</v>
      </c>
      <c r="J27" s="10">
        <v>501</v>
      </c>
      <c r="K27" s="4">
        <f t="shared" si="0"/>
        <v>3476.2</v>
      </c>
      <c r="L27" s="14">
        <v>277.39999999999998</v>
      </c>
      <c r="M27" s="3">
        <v>409.9</v>
      </c>
      <c r="N27" s="3">
        <v>426.8</v>
      </c>
      <c r="O27" s="3">
        <v>498.6</v>
      </c>
      <c r="P27" s="3">
        <v>396.7</v>
      </c>
      <c r="Q27" s="3">
        <v>475.8</v>
      </c>
      <c r="R27" s="3">
        <v>490</v>
      </c>
      <c r="S27" s="3">
        <v>501</v>
      </c>
      <c r="T27" s="4">
        <f t="shared" si="1"/>
        <v>3476.2</v>
      </c>
      <c r="U27" s="14">
        <f t="shared" si="2"/>
        <v>0</v>
      </c>
    </row>
    <row r="28" spans="1:22" x14ac:dyDescent="0.25">
      <c r="A28" t="s">
        <v>17</v>
      </c>
      <c r="C28" s="3">
        <v>92.9</v>
      </c>
      <c r="D28" s="3">
        <v>90.9</v>
      </c>
      <c r="E28" s="3">
        <v>86.6</v>
      </c>
      <c r="F28" s="3">
        <v>89.4</v>
      </c>
      <c r="G28" s="3">
        <v>90.1</v>
      </c>
      <c r="H28" s="3">
        <v>91.7</v>
      </c>
      <c r="I28" s="10"/>
      <c r="J28" s="10"/>
      <c r="K28" s="4">
        <f t="shared" si="0"/>
        <v>541.6</v>
      </c>
      <c r="L28" s="14">
        <v>92.9</v>
      </c>
      <c r="M28" s="3">
        <v>90.9</v>
      </c>
      <c r="N28" s="3">
        <v>86.6</v>
      </c>
      <c r="O28" s="3">
        <v>89.4</v>
      </c>
      <c r="P28" s="3">
        <v>90.1</v>
      </c>
      <c r="Q28" s="3">
        <v>91.7</v>
      </c>
      <c r="R28" s="3"/>
      <c r="S28" s="3"/>
      <c r="T28" s="4">
        <f t="shared" si="1"/>
        <v>541.6</v>
      </c>
      <c r="U28" s="14">
        <f t="shared" si="2"/>
        <v>0</v>
      </c>
    </row>
    <row r="29" spans="1:22" x14ac:dyDescent="0.25">
      <c r="A29" t="s">
        <v>18</v>
      </c>
      <c r="C29" s="3">
        <v>311.89999999999998</v>
      </c>
      <c r="D29" s="3">
        <v>313.2</v>
      </c>
      <c r="E29" s="3">
        <v>297.2</v>
      </c>
      <c r="F29" s="3">
        <v>310.8</v>
      </c>
      <c r="G29" s="3">
        <v>304.39999999999998</v>
      </c>
      <c r="H29" s="3">
        <v>313.2</v>
      </c>
      <c r="I29" s="10"/>
      <c r="J29" s="10"/>
      <c r="K29" s="4">
        <f t="shared" si="0"/>
        <v>1850.7</v>
      </c>
      <c r="L29" s="14">
        <v>311.89999999999998</v>
      </c>
      <c r="M29" s="3">
        <v>313.2</v>
      </c>
      <c r="N29" s="3">
        <v>297.2</v>
      </c>
      <c r="O29" s="3">
        <v>310.8</v>
      </c>
      <c r="P29" s="3">
        <v>304.39999999999998</v>
      </c>
      <c r="Q29" s="3">
        <v>313.2</v>
      </c>
      <c r="R29" s="3"/>
      <c r="S29" s="3"/>
      <c r="T29" s="4">
        <f t="shared" si="1"/>
        <v>1850.7</v>
      </c>
      <c r="U29" s="14">
        <f t="shared" si="2"/>
        <v>0</v>
      </c>
    </row>
    <row r="30" spans="1:22" x14ac:dyDescent="0.25">
      <c r="A30" t="s">
        <v>19</v>
      </c>
      <c r="C30" s="3">
        <v>37.6</v>
      </c>
      <c r="D30" s="3">
        <v>43.6</v>
      </c>
      <c r="E30" s="3">
        <v>42.3</v>
      </c>
      <c r="F30" s="3">
        <v>34.1</v>
      </c>
      <c r="G30" s="3">
        <v>26.6</v>
      </c>
      <c r="H30" s="3">
        <v>19.899999999999999</v>
      </c>
      <c r="I30" s="10">
        <v>37.6</v>
      </c>
      <c r="J30" s="10">
        <v>37.6</v>
      </c>
      <c r="K30" s="4">
        <f t="shared" si="0"/>
        <v>279.3</v>
      </c>
      <c r="L30" s="14">
        <v>37.6</v>
      </c>
      <c r="M30" s="3">
        <v>43.6</v>
      </c>
      <c r="N30" s="3">
        <v>42.300000000000004</v>
      </c>
      <c r="O30" s="3">
        <v>34.1</v>
      </c>
      <c r="P30" s="3">
        <v>26.6</v>
      </c>
      <c r="Q30" s="3">
        <v>19.900000000000002</v>
      </c>
      <c r="R30" s="3">
        <v>37.6</v>
      </c>
      <c r="S30" s="3">
        <v>37.6</v>
      </c>
      <c r="T30" s="4">
        <f t="shared" si="1"/>
        <v>279.3</v>
      </c>
      <c r="U30" s="14">
        <f t="shared" si="2"/>
        <v>0</v>
      </c>
    </row>
    <row r="31" spans="1:22" x14ac:dyDescent="0.25">
      <c r="A31" t="s">
        <v>20</v>
      </c>
      <c r="C31" s="3">
        <v>13.7</v>
      </c>
      <c r="D31" s="3">
        <v>10.4</v>
      </c>
      <c r="E31" s="3">
        <v>8.1999999999999993</v>
      </c>
      <c r="F31" s="3">
        <v>11.2</v>
      </c>
      <c r="G31" s="3">
        <v>7.2</v>
      </c>
      <c r="H31" s="3">
        <v>0.7</v>
      </c>
      <c r="I31" s="10">
        <v>3</v>
      </c>
      <c r="J31" s="10">
        <v>3</v>
      </c>
      <c r="K31" s="4">
        <f t="shared" si="0"/>
        <v>57.400000000000006</v>
      </c>
      <c r="L31" s="14">
        <v>13.7</v>
      </c>
      <c r="M31" s="3">
        <v>10.4</v>
      </c>
      <c r="N31" s="3">
        <v>8.1999999999999993</v>
      </c>
      <c r="O31" s="3">
        <v>11.2</v>
      </c>
      <c r="P31" s="3">
        <v>7.2</v>
      </c>
      <c r="Q31" s="3">
        <v>0.70000000000000018</v>
      </c>
      <c r="R31" s="3">
        <v>3</v>
      </c>
      <c r="S31" s="3">
        <v>3</v>
      </c>
      <c r="T31" s="4">
        <f t="shared" si="1"/>
        <v>57.400000000000006</v>
      </c>
      <c r="U31" s="14">
        <f t="shared" si="2"/>
        <v>0</v>
      </c>
    </row>
    <row r="32" spans="1:22" x14ac:dyDescent="0.25">
      <c r="A32" t="s">
        <v>21</v>
      </c>
      <c r="C32" s="3">
        <v>3.7</v>
      </c>
      <c r="D32" s="3">
        <v>2.7</v>
      </c>
      <c r="E32" s="3"/>
      <c r="F32" s="3"/>
      <c r="G32" s="3"/>
      <c r="H32" s="3"/>
      <c r="I32" s="10"/>
      <c r="J32" s="10"/>
      <c r="K32" s="4">
        <f t="shared" si="0"/>
        <v>6.4</v>
      </c>
      <c r="L32" s="14">
        <v>3.7</v>
      </c>
      <c r="M32" s="3">
        <v>2.7</v>
      </c>
      <c r="N32" s="3"/>
      <c r="O32" s="3"/>
      <c r="P32" s="3"/>
      <c r="Q32" s="3"/>
      <c r="R32" s="3"/>
      <c r="S32" s="3"/>
      <c r="T32" s="4">
        <f t="shared" si="1"/>
        <v>6.4</v>
      </c>
      <c r="U32" s="14">
        <f t="shared" si="2"/>
        <v>0</v>
      </c>
    </row>
    <row r="33" spans="1:22" x14ac:dyDescent="0.25">
      <c r="A33" t="s">
        <v>22</v>
      </c>
      <c r="C33" s="3">
        <v>1320.6</v>
      </c>
      <c r="D33" s="3">
        <v>1410.3</v>
      </c>
      <c r="E33" s="3">
        <v>1549.5</v>
      </c>
      <c r="F33" s="3">
        <v>2058</v>
      </c>
      <c r="G33" s="3">
        <v>2228.5</v>
      </c>
      <c r="H33" s="3"/>
      <c r="I33" s="10"/>
      <c r="J33" s="10"/>
      <c r="K33" s="4">
        <f t="shared" si="0"/>
        <v>8566.9</v>
      </c>
      <c r="L33" s="14">
        <v>1320.6</v>
      </c>
      <c r="M33" s="3">
        <v>1410.3</v>
      </c>
      <c r="N33" s="3">
        <v>1549.5</v>
      </c>
      <c r="O33" s="3">
        <v>2058</v>
      </c>
      <c r="P33" s="3">
        <v>2228.5</v>
      </c>
      <c r="Q33" s="3"/>
      <c r="R33" s="3"/>
      <c r="S33" s="3"/>
      <c r="T33" s="4">
        <f t="shared" si="1"/>
        <v>8566.9</v>
      </c>
      <c r="U33" s="14">
        <f t="shared" si="2"/>
        <v>0</v>
      </c>
    </row>
    <row r="34" spans="1:22" x14ac:dyDescent="0.25">
      <c r="A34" t="s">
        <v>162</v>
      </c>
      <c r="C34" s="3">
        <v>22.4</v>
      </c>
      <c r="D34" s="3">
        <v>22.2</v>
      </c>
      <c r="E34" s="3">
        <v>23.2</v>
      </c>
      <c r="F34" s="3">
        <v>22.2</v>
      </c>
      <c r="G34" s="3">
        <v>26.3</v>
      </c>
      <c r="H34" s="3">
        <v>27.3</v>
      </c>
      <c r="I34" s="10">
        <v>22</v>
      </c>
      <c r="J34" s="10">
        <v>22</v>
      </c>
      <c r="K34" s="4">
        <f t="shared" si="0"/>
        <v>187.6</v>
      </c>
      <c r="L34" s="14">
        <v>22.4</v>
      </c>
      <c r="M34" s="3">
        <v>22.2</v>
      </c>
      <c r="N34" s="3">
        <v>23.2</v>
      </c>
      <c r="O34" s="3">
        <v>22.2</v>
      </c>
      <c r="P34" s="3">
        <v>26.3</v>
      </c>
      <c r="Q34" s="3">
        <v>27.3</v>
      </c>
      <c r="R34" s="3">
        <v>22</v>
      </c>
      <c r="S34" s="3">
        <v>22</v>
      </c>
      <c r="T34" s="4">
        <f t="shared" si="1"/>
        <v>187.6</v>
      </c>
      <c r="U34" s="14">
        <f t="shared" si="2"/>
        <v>0</v>
      </c>
    </row>
    <row r="35" spans="1:22" x14ac:dyDescent="0.25">
      <c r="A35" t="s">
        <v>23</v>
      </c>
      <c r="C35" s="3">
        <v>6.3</v>
      </c>
      <c r="D35" s="3">
        <v>5.4</v>
      </c>
      <c r="E35" s="3">
        <v>1.6</v>
      </c>
      <c r="F35" s="3"/>
      <c r="G35" s="3"/>
      <c r="H35" s="3"/>
      <c r="I35" s="10"/>
      <c r="J35" s="10"/>
      <c r="K35" s="4">
        <f t="shared" si="0"/>
        <v>13.299999999999999</v>
      </c>
      <c r="L35" s="14">
        <v>6.3</v>
      </c>
      <c r="M35" s="3">
        <v>5.4</v>
      </c>
      <c r="N35" s="3">
        <v>1.6</v>
      </c>
      <c r="O35" s="3"/>
      <c r="P35" s="3"/>
      <c r="Q35" s="3"/>
      <c r="R35" s="3"/>
      <c r="S35" s="3"/>
      <c r="T35" s="4">
        <f t="shared" si="1"/>
        <v>13.299999999999999</v>
      </c>
      <c r="U35" s="14">
        <f t="shared" si="2"/>
        <v>0</v>
      </c>
    </row>
    <row r="36" spans="1:22" x14ac:dyDescent="0.25">
      <c r="A36" t="s">
        <v>24</v>
      </c>
      <c r="C36" s="3">
        <v>483</v>
      </c>
      <c r="D36" s="3">
        <v>409</v>
      </c>
      <c r="E36" s="3">
        <v>404.6</v>
      </c>
      <c r="F36" s="3">
        <v>132.19999999999999</v>
      </c>
      <c r="G36" s="3"/>
      <c r="H36" s="3"/>
      <c r="I36" s="10"/>
      <c r="J36" s="10"/>
      <c r="K36" s="4">
        <f t="shared" si="0"/>
        <v>1428.8</v>
      </c>
      <c r="L36" s="14">
        <v>2317.8000000000002</v>
      </c>
      <c r="M36" s="3">
        <v>9.3999999999999773</v>
      </c>
      <c r="N36" s="3">
        <v>293</v>
      </c>
      <c r="O36" s="3">
        <v>-15.299999999999988</v>
      </c>
      <c r="P36" s="3"/>
      <c r="Q36" s="3"/>
      <c r="R36" s="3"/>
      <c r="S36" s="3"/>
      <c r="T36" s="4">
        <f t="shared" si="1"/>
        <v>2604.9</v>
      </c>
      <c r="U36" s="14">
        <f t="shared" si="2"/>
        <v>-1176.1000000000001</v>
      </c>
      <c r="V36" s="19">
        <v>11</v>
      </c>
    </row>
    <row r="37" spans="1:22" x14ac:dyDescent="0.25">
      <c r="A37" t="s">
        <v>25</v>
      </c>
      <c r="C37" s="3">
        <v>513.20000000000005</v>
      </c>
      <c r="D37" s="3">
        <v>420.9</v>
      </c>
      <c r="E37" s="3">
        <v>429.5</v>
      </c>
      <c r="F37" s="3">
        <v>132.1</v>
      </c>
      <c r="G37" s="3"/>
      <c r="H37" s="3"/>
      <c r="I37" s="10"/>
      <c r="J37" s="10"/>
      <c r="K37" s="4">
        <f t="shared" si="0"/>
        <v>1495.6999999999998</v>
      </c>
      <c r="L37" s="14">
        <v>513.20000000000005</v>
      </c>
      <c r="M37" s="3">
        <v>420.9</v>
      </c>
      <c r="N37" s="3">
        <v>429.5</v>
      </c>
      <c r="O37" s="3">
        <v>132.1</v>
      </c>
      <c r="P37" s="3"/>
      <c r="Q37" s="3"/>
      <c r="R37" s="3"/>
      <c r="S37" s="3"/>
      <c r="T37" s="4">
        <f t="shared" si="1"/>
        <v>1495.6999999999998</v>
      </c>
      <c r="U37" s="14">
        <f t="shared" si="2"/>
        <v>0</v>
      </c>
    </row>
    <row r="38" spans="1:22" x14ac:dyDescent="0.25">
      <c r="A38" t="s">
        <v>26</v>
      </c>
      <c r="C38" s="3">
        <v>1261</v>
      </c>
      <c r="D38" s="3">
        <v>1530.9</v>
      </c>
      <c r="E38" s="3">
        <v>1606.4</v>
      </c>
      <c r="F38" s="3">
        <v>1681.8</v>
      </c>
      <c r="G38" s="3">
        <v>1840</v>
      </c>
      <c r="H38" s="3">
        <v>2037.2</v>
      </c>
      <c r="I38" s="10">
        <v>1900</v>
      </c>
      <c r="J38" s="10">
        <v>1940</v>
      </c>
      <c r="K38" s="4">
        <f t="shared" si="0"/>
        <v>13797.300000000001</v>
      </c>
      <c r="L38" s="14">
        <v>153.89999999999998</v>
      </c>
      <c r="M38" s="3">
        <v>612.9</v>
      </c>
      <c r="N38" s="3">
        <v>210</v>
      </c>
      <c r="O38" s="3">
        <v>627</v>
      </c>
      <c r="P38" s="3">
        <v>871</v>
      </c>
      <c r="Q38" s="3">
        <v>846</v>
      </c>
      <c r="R38" s="3">
        <v>947.3</v>
      </c>
      <c r="S38" s="3">
        <v>657.3</v>
      </c>
      <c r="T38" s="4">
        <f t="shared" si="1"/>
        <v>4925.4000000000005</v>
      </c>
      <c r="U38" s="14">
        <f t="shared" si="2"/>
        <v>8871.9000000000015</v>
      </c>
      <c r="V38" s="19">
        <v>12</v>
      </c>
    </row>
    <row r="39" spans="1:22" x14ac:dyDescent="0.25">
      <c r="A39" t="s">
        <v>27</v>
      </c>
      <c r="C39" s="3">
        <v>264.8</v>
      </c>
      <c r="D39" s="3">
        <v>309.7</v>
      </c>
      <c r="E39" s="3">
        <v>356.3</v>
      </c>
      <c r="F39" s="3"/>
      <c r="G39" s="3"/>
      <c r="H39" s="3"/>
      <c r="I39" s="10"/>
      <c r="J39" s="10"/>
      <c r="K39" s="4">
        <f t="shared" si="0"/>
        <v>930.8</v>
      </c>
      <c r="L39" s="14">
        <v>124.1</v>
      </c>
      <c r="M39" s="3">
        <v>135.80000000000001</v>
      </c>
      <c r="N39" s="3">
        <v>139.5</v>
      </c>
      <c r="O39" s="3"/>
      <c r="P39" s="3"/>
      <c r="Q39" s="3"/>
      <c r="R39" s="3"/>
      <c r="S39" s="3"/>
      <c r="T39" s="4">
        <f t="shared" si="1"/>
        <v>399.4</v>
      </c>
      <c r="U39" s="14">
        <f t="shared" si="2"/>
        <v>531.4</v>
      </c>
      <c r="V39" s="19">
        <v>9</v>
      </c>
    </row>
    <row r="40" spans="1:22" x14ac:dyDescent="0.25">
      <c r="A40" t="s">
        <v>184</v>
      </c>
      <c r="C40" s="3"/>
      <c r="D40" s="3"/>
      <c r="E40" s="3"/>
      <c r="F40" s="3">
        <v>429</v>
      </c>
      <c r="G40" s="3">
        <v>409.1</v>
      </c>
      <c r="H40" s="3">
        <v>426.7</v>
      </c>
      <c r="I40" s="10">
        <v>400</v>
      </c>
      <c r="J40" s="10">
        <v>420</v>
      </c>
      <c r="K40" s="4">
        <f t="shared" si="0"/>
        <v>2084.8000000000002</v>
      </c>
      <c r="L40" s="14"/>
      <c r="M40" s="3"/>
      <c r="N40" s="3"/>
      <c r="O40" s="3">
        <v>219.1</v>
      </c>
      <c r="P40" s="3">
        <v>229.2</v>
      </c>
      <c r="Q40" s="3">
        <v>222.5</v>
      </c>
      <c r="R40" s="3">
        <v>191.8</v>
      </c>
      <c r="S40" s="3">
        <v>195.5</v>
      </c>
      <c r="T40" s="4">
        <f t="shared" si="1"/>
        <v>1058.0999999999999</v>
      </c>
      <c r="U40" s="14">
        <f t="shared" si="2"/>
        <v>1026.7000000000003</v>
      </c>
      <c r="V40" s="19">
        <v>9</v>
      </c>
    </row>
    <row r="41" spans="1:22" x14ac:dyDescent="0.25">
      <c r="A41" t="s">
        <v>28</v>
      </c>
      <c r="C41" s="3">
        <v>48.6</v>
      </c>
      <c r="D41" s="3">
        <v>258.5</v>
      </c>
      <c r="E41" s="3">
        <v>61.2</v>
      </c>
      <c r="F41" s="3">
        <v>39.200000000000003</v>
      </c>
      <c r="G41" s="3">
        <v>46</v>
      </c>
      <c r="H41" s="3">
        <v>44.2</v>
      </c>
      <c r="I41" s="10">
        <v>45</v>
      </c>
      <c r="J41" s="10">
        <v>45</v>
      </c>
      <c r="K41" s="4">
        <f t="shared" si="0"/>
        <v>587.70000000000005</v>
      </c>
      <c r="L41" s="14">
        <v>48.6</v>
      </c>
      <c r="M41" s="3">
        <v>258.5</v>
      </c>
      <c r="N41" s="3">
        <v>61.2</v>
      </c>
      <c r="O41" s="3">
        <v>39.200000000000003</v>
      </c>
      <c r="P41" s="3">
        <v>46</v>
      </c>
      <c r="Q41" s="3">
        <v>44.2</v>
      </c>
      <c r="R41" s="3">
        <v>45</v>
      </c>
      <c r="S41" s="3">
        <v>45</v>
      </c>
      <c r="T41" s="4">
        <f t="shared" si="1"/>
        <v>587.70000000000005</v>
      </c>
      <c r="U41" s="14">
        <f t="shared" si="2"/>
        <v>0</v>
      </c>
    </row>
    <row r="42" spans="1:22" x14ac:dyDescent="0.25">
      <c r="A42" t="s">
        <v>29</v>
      </c>
      <c r="C42" s="3">
        <v>4.3</v>
      </c>
      <c r="D42" s="3">
        <v>6</v>
      </c>
      <c r="E42" s="3">
        <v>5.2</v>
      </c>
      <c r="F42" s="3">
        <v>6.2</v>
      </c>
      <c r="G42" s="3">
        <v>6.3</v>
      </c>
      <c r="H42" s="3">
        <v>5.9</v>
      </c>
      <c r="I42" s="10">
        <v>4.3</v>
      </c>
      <c r="J42" s="10">
        <v>4.3</v>
      </c>
      <c r="K42" s="4">
        <f t="shared" si="0"/>
        <v>42.499999999999993</v>
      </c>
      <c r="L42" s="14">
        <v>4.3</v>
      </c>
      <c r="M42" s="3">
        <v>6</v>
      </c>
      <c r="N42" s="3">
        <v>5.2</v>
      </c>
      <c r="O42" s="3">
        <v>6.1999999999999993</v>
      </c>
      <c r="P42" s="3">
        <v>6.3</v>
      </c>
      <c r="Q42" s="3">
        <v>5.9</v>
      </c>
      <c r="R42" s="3">
        <v>4.3</v>
      </c>
      <c r="S42" s="3">
        <v>4.3</v>
      </c>
      <c r="T42" s="4">
        <f t="shared" si="1"/>
        <v>42.499999999999993</v>
      </c>
      <c r="U42" s="14">
        <f t="shared" si="2"/>
        <v>0</v>
      </c>
    </row>
    <row r="43" spans="1:22" x14ac:dyDescent="0.25">
      <c r="A43" t="s">
        <v>30</v>
      </c>
      <c r="C43" s="3">
        <v>9.6999999999999993</v>
      </c>
      <c r="D43" s="3">
        <v>2.4</v>
      </c>
      <c r="E43" s="3">
        <v>10.1</v>
      </c>
      <c r="F43" s="3">
        <v>19.8</v>
      </c>
      <c r="G43" s="3">
        <v>18.399999999999999</v>
      </c>
      <c r="H43" s="3">
        <v>15.9</v>
      </c>
      <c r="I43" s="10">
        <v>9.6999999999999993</v>
      </c>
      <c r="J43" s="10">
        <v>9.6999999999999993</v>
      </c>
      <c r="K43" s="4">
        <f t="shared" si="0"/>
        <v>95.7</v>
      </c>
      <c r="L43" s="14">
        <v>9.6999999999999993</v>
      </c>
      <c r="M43" s="3">
        <v>2.4000000000000004</v>
      </c>
      <c r="N43" s="3">
        <v>10.1</v>
      </c>
      <c r="O43" s="3">
        <v>19.799999999999997</v>
      </c>
      <c r="P43" s="3">
        <v>18.399999999999999</v>
      </c>
      <c r="Q43" s="3">
        <v>15.899999999999999</v>
      </c>
      <c r="R43" s="3">
        <v>9.6999999999999993</v>
      </c>
      <c r="S43" s="3">
        <v>9.6999999999999993</v>
      </c>
      <c r="T43" s="4">
        <f t="shared" si="1"/>
        <v>95.7</v>
      </c>
      <c r="U43" s="14">
        <f t="shared" si="2"/>
        <v>0</v>
      </c>
    </row>
    <row r="44" spans="1:22" x14ac:dyDescent="0.25">
      <c r="A44" s="8" t="s">
        <v>216</v>
      </c>
      <c r="C44" s="10">
        <f>1028.1+1.5</f>
        <v>1029.5999999999999</v>
      </c>
      <c r="D44" s="10">
        <f>873.2+4.4</f>
        <v>877.6</v>
      </c>
      <c r="E44" s="10">
        <v>616.9</v>
      </c>
      <c r="F44" s="10">
        <v>707.2</v>
      </c>
      <c r="G44" s="10">
        <f>716.9+3.3</f>
        <v>720.19999999999993</v>
      </c>
      <c r="H44" s="10">
        <v>770.4</v>
      </c>
      <c r="I44" s="10">
        <v>750</v>
      </c>
      <c r="J44" s="10">
        <v>780</v>
      </c>
      <c r="K44" s="4">
        <f t="shared" si="0"/>
        <v>6251.9</v>
      </c>
      <c r="L44" s="15">
        <v>1208</v>
      </c>
      <c r="M44" s="10">
        <v>1007.7</v>
      </c>
      <c r="N44" s="10">
        <v>790</v>
      </c>
      <c r="O44" s="10">
        <v>670</v>
      </c>
      <c r="P44" s="10">
        <v>690</v>
      </c>
      <c r="Q44" s="10">
        <v>770</v>
      </c>
      <c r="R44" s="10">
        <v>770</v>
      </c>
      <c r="S44" s="10">
        <v>780</v>
      </c>
      <c r="T44" s="4">
        <f>SUM(L44:S44)</f>
        <v>6685.7</v>
      </c>
      <c r="U44" s="15">
        <f t="shared" si="2"/>
        <v>-433.80000000000018</v>
      </c>
      <c r="V44" s="19">
        <v>8</v>
      </c>
    </row>
    <row r="45" spans="1:22" x14ac:dyDescent="0.25">
      <c r="A45" t="s">
        <v>31</v>
      </c>
      <c r="C45" s="3">
        <v>145.6</v>
      </c>
      <c r="D45" s="3">
        <v>151.80000000000001</v>
      </c>
      <c r="E45" s="3">
        <v>248.7</v>
      </c>
      <c r="F45" s="3">
        <v>241.4</v>
      </c>
      <c r="G45" s="3">
        <v>296.39999999999998</v>
      </c>
      <c r="H45" s="3">
        <f>152.8+139</f>
        <v>291.8</v>
      </c>
      <c r="I45" s="10">
        <v>265.60000000000002</v>
      </c>
      <c r="J45" s="10">
        <v>274</v>
      </c>
      <c r="K45" s="4">
        <f t="shared" si="0"/>
        <v>1915.2999999999997</v>
      </c>
      <c r="L45" s="14">
        <v>145.6</v>
      </c>
      <c r="M45" s="3">
        <v>151.80000000000001</v>
      </c>
      <c r="N45" s="3">
        <v>248.7</v>
      </c>
      <c r="O45" s="3">
        <v>241.4</v>
      </c>
      <c r="P45" s="3">
        <v>296.40000000000003</v>
      </c>
      <c r="Q45" s="3">
        <f>152.8+139</f>
        <v>291.8</v>
      </c>
      <c r="R45" s="3">
        <v>265.60000000000002</v>
      </c>
      <c r="S45" s="3">
        <v>274</v>
      </c>
      <c r="T45" s="4">
        <f t="shared" si="1"/>
        <v>1915.2999999999997</v>
      </c>
      <c r="U45" s="14">
        <f t="shared" si="2"/>
        <v>0</v>
      </c>
    </row>
    <row r="46" spans="1:22" x14ac:dyDescent="0.25">
      <c r="A46" t="s">
        <v>217</v>
      </c>
      <c r="C46" s="3">
        <f>5.5+7.6</f>
        <v>13.1</v>
      </c>
      <c r="D46" s="3">
        <f>7.8+7.7</f>
        <v>15.5</v>
      </c>
      <c r="E46" s="3">
        <f>6.2+7.3</f>
        <v>13.5</v>
      </c>
      <c r="F46" s="3">
        <f>5.9+7.7</f>
        <v>13.600000000000001</v>
      </c>
      <c r="G46" s="3">
        <f>6.5+7.5</f>
        <v>14</v>
      </c>
      <c r="H46" s="3">
        <f>4.4+0.8+4.2+4.7</f>
        <v>14.100000000000001</v>
      </c>
      <c r="I46" s="10">
        <v>10</v>
      </c>
      <c r="J46" s="10">
        <v>10</v>
      </c>
      <c r="K46" s="4">
        <f t="shared" si="0"/>
        <v>103.80000000000001</v>
      </c>
      <c r="L46" s="14">
        <f>5.5+7.6</f>
        <v>13.1</v>
      </c>
      <c r="M46" s="3">
        <f>7.8+7.7</f>
        <v>15.5</v>
      </c>
      <c r="N46" s="3">
        <f>6.2+7.3</f>
        <v>13.5</v>
      </c>
      <c r="O46" s="3">
        <f>5.9+7.7</f>
        <v>13.600000000000001</v>
      </c>
      <c r="P46" s="3">
        <f>6.5+7.5</f>
        <v>14</v>
      </c>
      <c r="Q46" s="3">
        <f>4.4+0.8+4.2+4.7</f>
        <v>14.100000000000001</v>
      </c>
      <c r="R46" s="3">
        <f>4+6</f>
        <v>10</v>
      </c>
      <c r="S46" s="3">
        <f>4+6</f>
        <v>10</v>
      </c>
      <c r="T46" s="4">
        <f t="shared" si="1"/>
        <v>103.80000000000001</v>
      </c>
      <c r="U46" s="14">
        <f t="shared" si="2"/>
        <v>0</v>
      </c>
    </row>
    <row r="47" spans="1:22" x14ac:dyDescent="0.25">
      <c r="A47" t="s">
        <v>32</v>
      </c>
      <c r="C47" s="3">
        <v>0.9</v>
      </c>
      <c r="D47" s="3">
        <v>3</v>
      </c>
      <c r="E47" s="3">
        <v>4.9000000000000004</v>
      </c>
      <c r="F47" s="3">
        <v>4.0999999999999996</v>
      </c>
      <c r="G47" s="3">
        <v>5.3</v>
      </c>
      <c r="H47" s="3">
        <v>6.9</v>
      </c>
      <c r="I47" s="10">
        <v>0.9</v>
      </c>
      <c r="J47" s="10">
        <v>1.2</v>
      </c>
      <c r="K47" s="4">
        <f t="shared" si="0"/>
        <v>27.2</v>
      </c>
      <c r="L47" s="14">
        <v>0.9</v>
      </c>
      <c r="M47" s="3">
        <v>3</v>
      </c>
      <c r="N47" s="3">
        <v>4.9000000000000004</v>
      </c>
      <c r="O47" s="3">
        <v>4.1000000000000005</v>
      </c>
      <c r="P47" s="3">
        <v>5.3000000000000007</v>
      </c>
      <c r="Q47" s="3">
        <v>6.9</v>
      </c>
      <c r="R47" s="3">
        <v>0.9</v>
      </c>
      <c r="S47" s="3">
        <v>1.2</v>
      </c>
      <c r="T47" s="4">
        <f t="shared" si="1"/>
        <v>27.2</v>
      </c>
      <c r="U47" s="14">
        <f t="shared" si="2"/>
        <v>0</v>
      </c>
    </row>
    <row r="48" spans="1:22" x14ac:dyDescent="0.25">
      <c r="A48" t="s">
        <v>33</v>
      </c>
      <c r="C48" s="3">
        <v>1.2</v>
      </c>
      <c r="D48" s="3">
        <v>2.4</v>
      </c>
      <c r="E48" s="3">
        <v>0.4</v>
      </c>
      <c r="F48" s="3">
        <v>0</v>
      </c>
      <c r="G48" s="3">
        <v>0</v>
      </c>
      <c r="H48" s="3"/>
      <c r="I48" s="10"/>
      <c r="J48" s="10"/>
      <c r="K48" s="4">
        <f t="shared" si="0"/>
        <v>3.9999999999999996</v>
      </c>
      <c r="L48" s="14">
        <v>1.2</v>
      </c>
      <c r="M48" s="3">
        <v>2.4</v>
      </c>
      <c r="N48" s="3">
        <v>0.39999999999999991</v>
      </c>
      <c r="O48" s="3">
        <v>0</v>
      </c>
      <c r="P48" s="3">
        <v>0</v>
      </c>
      <c r="Q48" s="3"/>
      <c r="R48" s="3"/>
      <c r="S48" s="3"/>
      <c r="T48" s="4">
        <f t="shared" si="1"/>
        <v>3.9999999999999996</v>
      </c>
      <c r="U48" s="14">
        <f t="shared" si="2"/>
        <v>0</v>
      </c>
    </row>
    <row r="49" spans="1:22" x14ac:dyDescent="0.25">
      <c r="A49" t="s">
        <v>34</v>
      </c>
      <c r="C49" s="3">
        <v>10.5</v>
      </c>
      <c r="D49" s="3">
        <v>22.3</v>
      </c>
      <c r="E49" s="3">
        <v>28.5</v>
      </c>
      <c r="F49" s="3">
        <v>34.299999999999997</v>
      </c>
      <c r="G49" s="3">
        <v>37.1</v>
      </c>
      <c r="H49" s="3">
        <v>36.799999999999997</v>
      </c>
      <c r="I49" s="10">
        <v>32</v>
      </c>
      <c r="J49" s="10">
        <v>36</v>
      </c>
      <c r="K49" s="4">
        <f t="shared" si="0"/>
        <v>237.5</v>
      </c>
      <c r="L49" s="14">
        <v>10.5</v>
      </c>
      <c r="M49" s="3">
        <v>22.3</v>
      </c>
      <c r="N49" s="3">
        <v>28.5</v>
      </c>
      <c r="O49" s="3">
        <v>34.299999999999997</v>
      </c>
      <c r="P49" s="3">
        <v>37.1</v>
      </c>
      <c r="Q49" s="3">
        <v>36.799999999999997</v>
      </c>
      <c r="R49" s="3">
        <v>32</v>
      </c>
      <c r="S49" s="3">
        <v>36</v>
      </c>
      <c r="T49" s="4">
        <f t="shared" si="1"/>
        <v>237.5</v>
      </c>
      <c r="U49" s="14">
        <f t="shared" si="2"/>
        <v>0</v>
      </c>
    </row>
    <row r="50" spans="1:22" x14ac:dyDescent="0.25">
      <c r="A50" t="s">
        <v>173</v>
      </c>
      <c r="C50" s="3"/>
      <c r="D50" s="3"/>
      <c r="E50" s="3">
        <v>37.4</v>
      </c>
      <c r="F50" s="3">
        <v>34.5</v>
      </c>
      <c r="G50" s="3">
        <v>38.1</v>
      </c>
      <c r="H50" s="3">
        <v>34</v>
      </c>
      <c r="I50" s="10">
        <v>32.5</v>
      </c>
      <c r="J50" s="10">
        <v>32.5</v>
      </c>
      <c r="K50" s="4">
        <f t="shared" si="0"/>
        <v>209</v>
      </c>
      <c r="L50" s="14"/>
      <c r="M50" s="3"/>
      <c r="N50" s="3">
        <v>37.4</v>
      </c>
      <c r="O50" s="3">
        <v>34.5</v>
      </c>
      <c r="P50" s="3">
        <v>37.200000000000003</v>
      </c>
      <c r="Q50" s="3">
        <v>32.6</v>
      </c>
      <c r="R50" s="3">
        <v>34.799999999999997</v>
      </c>
      <c r="S50" s="3">
        <v>32.5</v>
      </c>
      <c r="T50" s="4">
        <f t="shared" si="1"/>
        <v>209</v>
      </c>
      <c r="U50" s="14">
        <f t="shared" si="2"/>
        <v>0</v>
      </c>
    </row>
    <row r="51" spans="1:22" x14ac:dyDescent="0.25">
      <c r="A51" t="s">
        <v>35</v>
      </c>
      <c r="C51" s="3">
        <v>17</v>
      </c>
      <c r="D51" s="3">
        <v>17.399999999999999</v>
      </c>
      <c r="E51" s="3">
        <v>14.5</v>
      </c>
      <c r="F51" s="3">
        <v>20.2</v>
      </c>
      <c r="G51" s="3">
        <v>21.8</v>
      </c>
      <c r="H51" s="3">
        <v>24.9</v>
      </c>
      <c r="I51" s="10">
        <v>19.8</v>
      </c>
      <c r="J51" s="10">
        <v>21.9</v>
      </c>
      <c r="K51" s="4">
        <f t="shared" si="0"/>
        <v>157.5</v>
      </c>
      <c r="L51" s="14">
        <v>17</v>
      </c>
      <c r="M51" s="3">
        <v>17.399999999999999</v>
      </c>
      <c r="N51" s="3">
        <v>14.5</v>
      </c>
      <c r="O51" s="3">
        <v>20.2</v>
      </c>
      <c r="P51" s="3">
        <v>21.8</v>
      </c>
      <c r="Q51" s="3">
        <v>24.9</v>
      </c>
      <c r="R51" s="3">
        <v>19.8</v>
      </c>
      <c r="S51" s="3">
        <v>21.9</v>
      </c>
      <c r="T51" s="4">
        <f t="shared" si="1"/>
        <v>157.5</v>
      </c>
      <c r="U51" s="14">
        <f t="shared" si="2"/>
        <v>0</v>
      </c>
    </row>
    <row r="52" spans="1:22" x14ac:dyDescent="0.25">
      <c r="A52" t="s">
        <v>192</v>
      </c>
      <c r="C52" s="3">
        <v>15.2</v>
      </c>
      <c r="D52" s="3">
        <v>19.399999999999999</v>
      </c>
      <c r="E52" s="3">
        <v>9.5</v>
      </c>
      <c r="F52" s="3">
        <v>12.2</v>
      </c>
      <c r="G52" s="3">
        <v>20.6</v>
      </c>
      <c r="H52" s="3">
        <f>7+7.7</f>
        <v>14.7</v>
      </c>
      <c r="I52" s="10">
        <v>10</v>
      </c>
      <c r="J52" s="10">
        <v>10</v>
      </c>
      <c r="K52" s="4">
        <f>SUM(C52:J52)</f>
        <v>111.60000000000001</v>
      </c>
      <c r="L52" s="14">
        <v>15.2</v>
      </c>
      <c r="M52" s="3">
        <v>19.399999999999999</v>
      </c>
      <c r="N52" s="3">
        <v>9.5</v>
      </c>
      <c r="O52" s="3">
        <v>12.2</v>
      </c>
      <c r="P52" s="3">
        <v>20.6</v>
      </c>
      <c r="Q52" s="3">
        <f>7+7.7</f>
        <v>14.7</v>
      </c>
      <c r="R52" s="3">
        <v>10</v>
      </c>
      <c r="S52" s="3">
        <v>10</v>
      </c>
      <c r="T52" s="4">
        <f>SUM(L52:S52)</f>
        <v>111.60000000000001</v>
      </c>
      <c r="U52" s="14">
        <f t="shared" si="2"/>
        <v>0</v>
      </c>
    </row>
    <row r="53" spans="1:22" x14ac:dyDescent="0.25">
      <c r="A53" t="s">
        <v>36</v>
      </c>
      <c r="C53" s="3">
        <v>0.2</v>
      </c>
      <c r="D53" s="3">
        <v>0.1</v>
      </c>
      <c r="E53" s="3"/>
      <c r="F53" s="3"/>
      <c r="G53" s="3"/>
      <c r="H53" s="3"/>
      <c r="I53" s="10"/>
      <c r="J53" s="10"/>
      <c r="K53" s="4">
        <f t="shared" ref="K53:K101" si="3">SUM(C53:J53)</f>
        <v>0.30000000000000004</v>
      </c>
      <c r="L53" s="14">
        <v>0.2</v>
      </c>
      <c r="M53" s="3">
        <v>0.1</v>
      </c>
      <c r="N53" s="3"/>
      <c r="O53" s="3"/>
      <c r="P53" s="3"/>
      <c r="Q53" s="3"/>
      <c r="R53" s="3"/>
      <c r="S53" s="3"/>
      <c r="T53" s="4">
        <f t="shared" ref="T53:T101" si="4">SUM(L53:S53)</f>
        <v>0.30000000000000004</v>
      </c>
      <c r="U53" s="14">
        <f t="shared" si="2"/>
        <v>0</v>
      </c>
    </row>
    <row r="54" spans="1:22" x14ac:dyDescent="0.25">
      <c r="A54" t="s">
        <v>37</v>
      </c>
      <c r="C54" s="3">
        <v>0.5</v>
      </c>
      <c r="D54" s="3">
        <v>0.6</v>
      </c>
      <c r="E54" s="3">
        <v>0.8</v>
      </c>
      <c r="F54" s="3">
        <v>0.7</v>
      </c>
      <c r="G54" s="3">
        <v>0.9</v>
      </c>
      <c r="H54" s="3">
        <v>0.8</v>
      </c>
      <c r="I54" s="10"/>
      <c r="J54" s="10">
        <v>0.8</v>
      </c>
      <c r="K54" s="4">
        <f t="shared" si="3"/>
        <v>5.0999999999999996</v>
      </c>
      <c r="L54" s="14">
        <v>0.5</v>
      </c>
      <c r="M54" s="3">
        <v>0.6</v>
      </c>
      <c r="N54" s="3">
        <v>0.8</v>
      </c>
      <c r="O54" s="3">
        <v>0.7</v>
      </c>
      <c r="P54" s="3">
        <v>0.9</v>
      </c>
      <c r="Q54" s="3">
        <v>0.8</v>
      </c>
      <c r="R54" s="3"/>
      <c r="S54" s="3">
        <v>0.8</v>
      </c>
      <c r="T54" s="4">
        <f t="shared" si="4"/>
        <v>5.0999999999999996</v>
      </c>
      <c r="U54" s="14">
        <f t="shared" si="2"/>
        <v>0</v>
      </c>
    </row>
    <row r="55" spans="1:22" x14ac:dyDescent="0.25">
      <c r="A55" t="s">
        <v>38</v>
      </c>
      <c r="C55" s="3">
        <v>1.1000000000000001</v>
      </c>
      <c r="D55" s="3">
        <v>1</v>
      </c>
      <c r="E55" s="3">
        <v>1.3</v>
      </c>
      <c r="F55" s="3">
        <v>1.5</v>
      </c>
      <c r="G55" s="3"/>
      <c r="H55" s="3"/>
      <c r="I55" s="10"/>
      <c r="J55" s="10"/>
      <c r="K55" s="4">
        <f t="shared" si="3"/>
        <v>4.9000000000000004</v>
      </c>
      <c r="L55" s="14">
        <v>1.1000000000000001</v>
      </c>
      <c r="M55" s="3">
        <v>1</v>
      </c>
      <c r="N55" s="3">
        <v>1.3</v>
      </c>
      <c r="O55" s="3">
        <v>1.5</v>
      </c>
      <c r="P55" s="3"/>
      <c r="Q55" s="3"/>
      <c r="R55" s="3"/>
      <c r="S55" s="3"/>
      <c r="T55" s="4">
        <f t="shared" si="4"/>
        <v>4.9000000000000004</v>
      </c>
      <c r="U55" s="14">
        <f t="shared" si="2"/>
        <v>0</v>
      </c>
    </row>
    <row r="56" spans="1:22" x14ac:dyDescent="0.25">
      <c r="A56" t="s">
        <v>39</v>
      </c>
      <c r="C56" s="3">
        <f>21.5+6.6+15.9+71.5+15.6</f>
        <v>131.1</v>
      </c>
      <c r="D56" s="3">
        <f>20.2+5.4+13.7+72.4+15.7</f>
        <v>127.4</v>
      </c>
      <c r="E56" s="3">
        <f>81.1+21.6+1.9+9.3+7.9</f>
        <v>121.8</v>
      </c>
      <c r="F56" s="3">
        <v>121.2</v>
      </c>
      <c r="G56" s="3">
        <v>124</v>
      </c>
      <c r="H56" s="3">
        <v>145.4</v>
      </c>
      <c r="I56" s="10">
        <v>147</v>
      </c>
      <c r="J56" s="10">
        <v>148.9</v>
      </c>
      <c r="K56" s="4">
        <f t="shared" si="3"/>
        <v>1066.8</v>
      </c>
      <c r="L56" s="14">
        <f>21.5+6.6+15.9+71.5+15.6</f>
        <v>131.1</v>
      </c>
      <c r="M56" s="3">
        <f>20.2+5.4+13.7+72.4+15.7</f>
        <v>127.4</v>
      </c>
      <c r="N56" s="3">
        <f>81.1+21.6+1.9+9.3+7.9</f>
        <v>121.8</v>
      </c>
      <c r="O56" s="3">
        <v>121.2</v>
      </c>
      <c r="P56" s="3">
        <v>124</v>
      </c>
      <c r="Q56" s="3">
        <v>145.4</v>
      </c>
      <c r="R56" s="3">
        <v>147</v>
      </c>
      <c r="S56" s="3">
        <v>148.9</v>
      </c>
      <c r="T56" s="4">
        <f t="shared" si="4"/>
        <v>1066.8</v>
      </c>
      <c r="U56" s="14">
        <f t="shared" si="2"/>
        <v>0</v>
      </c>
    </row>
    <row r="57" spans="1:22" x14ac:dyDescent="0.25">
      <c r="A57" t="s">
        <v>40</v>
      </c>
      <c r="C57" s="3">
        <v>2.4</v>
      </c>
      <c r="D57" s="3">
        <v>7.9</v>
      </c>
      <c r="E57" s="3">
        <v>6.1</v>
      </c>
      <c r="F57" s="3">
        <v>0.1</v>
      </c>
      <c r="G57" s="3">
        <v>2</v>
      </c>
      <c r="H57" s="3">
        <v>1.4</v>
      </c>
      <c r="I57" s="10">
        <v>4</v>
      </c>
      <c r="J57" s="10">
        <v>6</v>
      </c>
      <c r="K57" s="4">
        <f t="shared" si="3"/>
        <v>29.9</v>
      </c>
      <c r="L57" s="14">
        <v>2.4</v>
      </c>
      <c r="M57" s="3">
        <v>7.9</v>
      </c>
      <c r="N57" s="3">
        <v>6.1</v>
      </c>
      <c r="O57" s="3">
        <v>0.10000000000000009</v>
      </c>
      <c r="P57" s="3">
        <v>2</v>
      </c>
      <c r="Q57" s="3">
        <v>1.4</v>
      </c>
      <c r="R57" s="3">
        <v>4</v>
      </c>
      <c r="S57" s="3">
        <v>6</v>
      </c>
      <c r="T57" s="4">
        <f t="shared" si="4"/>
        <v>29.9</v>
      </c>
      <c r="U57" s="14">
        <f t="shared" si="2"/>
        <v>0</v>
      </c>
    </row>
    <row r="58" spans="1:22" x14ac:dyDescent="0.25">
      <c r="A58" t="s">
        <v>41</v>
      </c>
      <c r="C58" s="3">
        <v>23</v>
      </c>
      <c r="D58" s="3">
        <v>44.5</v>
      </c>
      <c r="E58" s="3">
        <v>46.4</v>
      </c>
      <c r="F58" s="3">
        <v>45.8</v>
      </c>
      <c r="G58" s="3">
        <v>44.1</v>
      </c>
      <c r="H58" s="3">
        <v>45.1</v>
      </c>
      <c r="I58" s="10">
        <v>44</v>
      </c>
      <c r="J58" s="10">
        <v>44</v>
      </c>
      <c r="K58" s="4">
        <f t="shared" si="3"/>
        <v>336.9</v>
      </c>
      <c r="L58" s="14">
        <v>23</v>
      </c>
      <c r="M58" s="3">
        <v>44.5</v>
      </c>
      <c r="N58" s="3">
        <v>46.4</v>
      </c>
      <c r="O58" s="3">
        <v>45.8</v>
      </c>
      <c r="P58" s="3">
        <v>44.1</v>
      </c>
      <c r="Q58" s="3">
        <v>45.1</v>
      </c>
      <c r="R58" s="3">
        <v>44</v>
      </c>
      <c r="S58" s="3">
        <v>44</v>
      </c>
      <c r="T58" s="4">
        <f t="shared" si="4"/>
        <v>336.9</v>
      </c>
      <c r="U58" s="14">
        <f t="shared" si="2"/>
        <v>0</v>
      </c>
    </row>
    <row r="59" spans="1:22" x14ac:dyDescent="0.25">
      <c r="A59" t="s">
        <v>42</v>
      </c>
      <c r="C59" s="3">
        <v>107.3</v>
      </c>
      <c r="D59" s="3">
        <v>97</v>
      </c>
      <c r="E59" s="3">
        <v>97.9</v>
      </c>
      <c r="F59" s="3">
        <f>89.8+0.6</f>
        <v>90.399999999999991</v>
      </c>
      <c r="G59" s="3">
        <v>104.7</v>
      </c>
      <c r="H59" s="3">
        <v>133.1</v>
      </c>
      <c r="I59" s="10">
        <v>125</v>
      </c>
      <c r="J59" s="10">
        <v>125</v>
      </c>
      <c r="K59" s="4">
        <f t="shared" si="3"/>
        <v>880.4</v>
      </c>
      <c r="L59" s="14">
        <v>107.3</v>
      </c>
      <c r="M59" s="3">
        <v>97</v>
      </c>
      <c r="N59" s="3">
        <v>97.9</v>
      </c>
      <c r="O59" s="3">
        <f>89.8+0.6</f>
        <v>90.399999999999991</v>
      </c>
      <c r="P59" s="3">
        <v>104.7</v>
      </c>
      <c r="Q59" s="3">
        <v>133.1</v>
      </c>
      <c r="R59" s="3">
        <v>125</v>
      </c>
      <c r="S59" s="3">
        <v>125</v>
      </c>
      <c r="T59" s="4">
        <f t="shared" si="4"/>
        <v>880.4</v>
      </c>
      <c r="U59" s="14">
        <f t="shared" si="2"/>
        <v>0</v>
      </c>
    </row>
    <row r="60" spans="1:22" x14ac:dyDescent="0.25">
      <c r="A60" t="s">
        <v>43</v>
      </c>
      <c r="C60" s="3">
        <v>8</v>
      </c>
      <c r="D60" s="3">
        <v>8</v>
      </c>
      <c r="E60" s="3">
        <v>9.3000000000000007</v>
      </c>
      <c r="F60" s="3">
        <v>12.3</v>
      </c>
      <c r="G60" s="3">
        <v>13.4</v>
      </c>
      <c r="H60" s="3">
        <v>12.5</v>
      </c>
      <c r="I60" s="10">
        <v>12</v>
      </c>
      <c r="J60" s="10">
        <v>12</v>
      </c>
      <c r="K60" s="4">
        <f t="shared" si="3"/>
        <v>87.5</v>
      </c>
      <c r="L60" s="14">
        <v>8</v>
      </c>
      <c r="M60" s="3">
        <v>8</v>
      </c>
      <c r="N60" s="3">
        <v>9.3000000000000007</v>
      </c>
      <c r="O60" s="3">
        <v>12.299999999999999</v>
      </c>
      <c r="P60" s="3">
        <v>13.399999999999999</v>
      </c>
      <c r="Q60" s="3">
        <v>12.5</v>
      </c>
      <c r="R60" s="3">
        <v>12</v>
      </c>
      <c r="S60" s="3">
        <v>12</v>
      </c>
      <c r="T60" s="4">
        <f t="shared" si="4"/>
        <v>87.5</v>
      </c>
      <c r="U60" s="14">
        <f t="shared" si="2"/>
        <v>0</v>
      </c>
    </row>
    <row r="61" spans="1:22" x14ac:dyDescent="0.25">
      <c r="A61" t="s">
        <v>44</v>
      </c>
      <c r="C61" s="3">
        <v>6</v>
      </c>
      <c r="D61" s="3">
        <v>5.0999999999999996</v>
      </c>
      <c r="E61" s="3">
        <v>4.5</v>
      </c>
      <c r="F61" s="3">
        <v>5.2</v>
      </c>
      <c r="G61" s="3">
        <v>6.1</v>
      </c>
      <c r="H61" s="3">
        <v>6.4</v>
      </c>
      <c r="I61" s="10">
        <v>4.5</v>
      </c>
      <c r="J61" s="10">
        <v>6.7</v>
      </c>
      <c r="K61" s="4">
        <f t="shared" si="3"/>
        <v>44.5</v>
      </c>
      <c r="L61" s="14">
        <v>6</v>
      </c>
      <c r="M61" s="3">
        <v>5.0999999999999996</v>
      </c>
      <c r="N61" s="3">
        <v>4.5</v>
      </c>
      <c r="O61" s="3">
        <v>5.2</v>
      </c>
      <c r="P61" s="3">
        <v>6.1</v>
      </c>
      <c r="Q61" s="3">
        <v>6.4</v>
      </c>
      <c r="R61" s="3">
        <v>4.5</v>
      </c>
      <c r="S61" s="3">
        <v>6.7</v>
      </c>
      <c r="T61" s="4">
        <f t="shared" si="4"/>
        <v>44.5</v>
      </c>
      <c r="U61" s="14">
        <f t="shared" si="2"/>
        <v>0</v>
      </c>
    </row>
    <row r="62" spans="1:22" x14ac:dyDescent="0.25">
      <c r="A62" t="s">
        <v>45</v>
      </c>
      <c r="C62" s="3">
        <v>338.3</v>
      </c>
      <c r="D62" s="3">
        <v>220.7</v>
      </c>
      <c r="E62" s="3">
        <v>210.2</v>
      </c>
      <c r="F62" s="3">
        <v>252.9</v>
      </c>
      <c r="G62" s="3">
        <v>290.60000000000002</v>
      </c>
      <c r="H62" s="3">
        <f>155.5+143.3</f>
        <v>298.8</v>
      </c>
      <c r="I62" s="10">
        <v>367.7</v>
      </c>
      <c r="J62" s="10">
        <v>393.6</v>
      </c>
      <c r="K62" s="4">
        <f t="shared" si="3"/>
        <v>2372.8000000000002</v>
      </c>
      <c r="L62" s="14">
        <v>232.79999999999998</v>
      </c>
      <c r="M62" s="3">
        <v>139.60000000000002</v>
      </c>
      <c r="N62" s="3">
        <v>203.7</v>
      </c>
      <c r="O62" s="3">
        <v>166.60000000000002</v>
      </c>
      <c r="P62" s="3">
        <v>122.5</v>
      </c>
      <c r="Q62" s="3">
        <f>155.5-4.5</f>
        <v>151</v>
      </c>
      <c r="R62" s="3">
        <v>218.2</v>
      </c>
      <c r="S62" s="3">
        <v>242.70000000000002</v>
      </c>
      <c r="T62" s="4">
        <f t="shared" si="4"/>
        <v>1477.1</v>
      </c>
      <c r="U62" s="14">
        <f t="shared" si="2"/>
        <v>895.70000000000027</v>
      </c>
      <c r="V62" s="19">
        <v>13</v>
      </c>
    </row>
    <row r="63" spans="1:22" x14ac:dyDescent="0.25">
      <c r="A63" t="s">
        <v>46</v>
      </c>
      <c r="C63" s="3">
        <v>0.1</v>
      </c>
      <c r="D63" s="3">
        <v>0.1</v>
      </c>
      <c r="E63" s="3">
        <v>0.2</v>
      </c>
      <c r="F63" s="3">
        <v>0.3</v>
      </c>
      <c r="G63" s="3">
        <v>0</v>
      </c>
      <c r="H63" s="3">
        <v>0.1</v>
      </c>
      <c r="I63" s="10"/>
      <c r="J63" s="10"/>
      <c r="K63" s="4">
        <f t="shared" si="3"/>
        <v>0.79999999999999993</v>
      </c>
      <c r="L63" s="14">
        <v>0.1</v>
      </c>
      <c r="M63" s="3">
        <v>0.1</v>
      </c>
      <c r="N63" s="3">
        <v>0.2</v>
      </c>
      <c r="O63" s="3">
        <v>0.3</v>
      </c>
      <c r="P63" s="3">
        <v>0</v>
      </c>
      <c r="Q63" s="3">
        <v>0.1</v>
      </c>
      <c r="R63" s="3"/>
      <c r="S63" s="3"/>
      <c r="T63" s="4">
        <f t="shared" si="4"/>
        <v>0.79999999999999993</v>
      </c>
      <c r="U63" s="14">
        <f t="shared" si="2"/>
        <v>0</v>
      </c>
    </row>
    <row r="64" spans="1:22" x14ac:dyDescent="0.25">
      <c r="A64" t="s">
        <v>174</v>
      </c>
      <c r="C64" s="3"/>
      <c r="D64" s="3">
        <v>28.6</v>
      </c>
      <c r="E64" s="3">
        <v>21.3</v>
      </c>
      <c r="F64" s="3">
        <v>19.8</v>
      </c>
      <c r="G64" s="3">
        <v>17</v>
      </c>
      <c r="H64" s="3">
        <v>46.6</v>
      </c>
      <c r="I64" s="10">
        <v>30.8</v>
      </c>
      <c r="J64" s="10">
        <v>47</v>
      </c>
      <c r="K64" s="4">
        <f t="shared" si="3"/>
        <v>211.10000000000002</v>
      </c>
      <c r="L64" s="14"/>
      <c r="M64" s="3">
        <v>28.599999999999998</v>
      </c>
      <c r="N64" s="3">
        <v>21.3</v>
      </c>
      <c r="O64" s="3">
        <v>19.8</v>
      </c>
      <c r="P64" s="3">
        <v>17</v>
      </c>
      <c r="Q64" s="3">
        <v>46.599999999999994</v>
      </c>
      <c r="R64" s="3">
        <v>30.8</v>
      </c>
      <c r="S64" s="3">
        <v>47</v>
      </c>
      <c r="T64" s="4">
        <f t="shared" si="4"/>
        <v>211.10000000000002</v>
      </c>
      <c r="U64" s="14">
        <f t="shared" si="2"/>
        <v>0</v>
      </c>
    </row>
    <row r="65" spans="1:22" x14ac:dyDescent="0.25">
      <c r="A65" t="s">
        <v>47</v>
      </c>
      <c r="C65" s="3">
        <v>5.7</v>
      </c>
      <c r="D65" s="3">
        <v>6.1</v>
      </c>
      <c r="E65" s="3">
        <v>2.7</v>
      </c>
      <c r="F65" s="3">
        <v>0</v>
      </c>
      <c r="G65" s="3">
        <v>0</v>
      </c>
      <c r="H65" s="3"/>
      <c r="I65" s="10"/>
      <c r="J65" s="10"/>
      <c r="K65" s="4">
        <f t="shared" si="3"/>
        <v>14.5</v>
      </c>
      <c r="L65" s="14">
        <v>5.7</v>
      </c>
      <c r="M65" s="3">
        <v>6.1</v>
      </c>
      <c r="N65" s="3">
        <v>2.7</v>
      </c>
      <c r="O65" s="3">
        <v>0</v>
      </c>
      <c r="P65" s="3">
        <v>0</v>
      </c>
      <c r="Q65" s="3"/>
      <c r="R65" s="3"/>
      <c r="S65" s="3"/>
      <c r="T65" s="4">
        <f t="shared" si="4"/>
        <v>14.5</v>
      </c>
      <c r="U65" s="14">
        <f t="shared" si="2"/>
        <v>0</v>
      </c>
    </row>
    <row r="66" spans="1:22" x14ac:dyDescent="0.25">
      <c r="A66" t="s">
        <v>48</v>
      </c>
      <c r="C66" s="3">
        <v>30.7</v>
      </c>
      <c r="D66" s="3">
        <v>33.799999999999997</v>
      </c>
      <c r="E66" s="3">
        <v>5.3</v>
      </c>
      <c r="F66" s="3">
        <v>0</v>
      </c>
      <c r="G66" s="3">
        <v>2.2000000000000002</v>
      </c>
      <c r="H66" s="3"/>
      <c r="I66" s="10"/>
      <c r="J66" s="10"/>
      <c r="K66" s="4">
        <f t="shared" si="3"/>
        <v>72</v>
      </c>
      <c r="L66" s="14">
        <v>30.7</v>
      </c>
      <c r="M66" s="3">
        <v>33.799999999999997</v>
      </c>
      <c r="N66" s="3">
        <v>5.3000000000000007</v>
      </c>
      <c r="O66" s="3">
        <v>0</v>
      </c>
      <c r="P66" s="3">
        <v>2.1999999999999993</v>
      </c>
      <c r="Q66" s="3"/>
      <c r="R66" s="3"/>
      <c r="S66" s="3"/>
      <c r="T66" s="4">
        <f t="shared" si="4"/>
        <v>72</v>
      </c>
      <c r="U66" s="14">
        <f t="shared" si="2"/>
        <v>0</v>
      </c>
    </row>
    <row r="67" spans="1:22" x14ac:dyDescent="0.25">
      <c r="A67" t="s">
        <v>123</v>
      </c>
      <c r="C67" s="3">
        <v>912.7</v>
      </c>
      <c r="D67" s="3">
        <v>777.6</v>
      </c>
      <c r="E67" s="3">
        <v>1143.2</v>
      </c>
      <c r="F67" s="3">
        <v>1642.7</v>
      </c>
      <c r="G67" s="3">
        <v>1879.8</v>
      </c>
      <c r="H67" s="3">
        <v>1751.6</v>
      </c>
      <c r="I67" s="10">
        <v>1581.4</v>
      </c>
      <c r="J67" s="10">
        <v>1636.9</v>
      </c>
      <c r="K67" s="4">
        <f>SUM(C67:J67)</f>
        <v>11325.9</v>
      </c>
      <c r="L67" s="14">
        <v>912.7</v>
      </c>
      <c r="M67" s="3">
        <v>777.6</v>
      </c>
      <c r="N67" s="3">
        <v>1143.2</v>
      </c>
      <c r="O67" s="3">
        <v>1550.7</v>
      </c>
      <c r="P67" s="3">
        <v>1879.8</v>
      </c>
      <c r="Q67" s="3">
        <v>1751.6</v>
      </c>
      <c r="R67" s="3">
        <v>1581.4</v>
      </c>
      <c r="S67" s="3">
        <v>1636.9</v>
      </c>
      <c r="T67" s="4">
        <f>SUM(L67:S67)</f>
        <v>11233.9</v>
      </c>
      <c r="U67" s="14">
        <f t="shared" si="2"/>
        <v>92</v>
      </c>
      <c r="V67" s="19">
        <v>14</v>
      </c>
    </row>
    <row r="68" spans="1:22" x14ac:dyDescent="0.25">
      <c r="A68" t="s">
        <v>49</v>
      </c>
      <c r="C68" s="3">
        <v>79.900000000000006</v>
      </c>
      <c r="D68" s="3">
        <v>93.2</v>
      </c>
      <c r="E68" s="3">
        <v>115.7</v>
      </c>
      <c r="F68" s="3">
        <v>113.7</v>
      </c>
      <c r="G68" s="3">
        <v>113.3</v>
      </c>
      <c r="H68" s="3">
        <v>116.1</v>
      </c>
      <c r="I68" s="10">
        <v>116</v>
      </c>
      <c r="J68" s="10">
        <v>115</v>
      </c>
      <c r="K68" s="4">
        <f t="shared" si="3"/>
        <v>862.9</v>
      </c>
      <c r="L68" s="14">
        <v>41.1</v>
      </c>
      <c r="M68" s="3">
        <v>44.1</v>
      </c>
      <c r="N68" s="3">
        <v>74.100000000000009</v>
      </c>
      <c r="O68" s="3">
        <v>81.3</v>
      </c>
      <c r="P68" s="3">
        <v>101.89999999999999</v>
      </c>
      <c r="Q68" s="3">
        <v>98.6</v>
      </c>
      <c r="R68" s="3">
        <v>99.4</v>
      </c>
      <c r="S68" s="3">
        <v>99.6</v>
      </c>
      <c r="T68" s="4">
        <f t="shared" si="4"/>
        <v>640.1</v>
      </c>
      <c r="U68" s="14">
        <f t="shared" si="2"/>
        <v>222.79999999999995</v>
      </c>
      <c r="V68" s="19">
        <v>15</v>
      </c>
    </row>
    <row r="69" spans="1:22" x14ac:dyDescent="0.25">
      <c r="A69" t="s">
        <v>50</v>
      </c>
      <c r="C69" s="3">
        <v>49.5</v>
      </c>
      <c r="D69" s="3">
        <v>56.3</v>
      </c>
      <c r="E69" s="3">
        <v>58</v>
      </c>
      <c r="F69" s="3">
        <v>78.2</v>
      </c>
      <c r="G69" s="3">
        <v>84</v>
      </c>
      <c r="H69" s="3">
        <v>89.6</v>
      </c>
      <c r="I69" s="10">
        <v>90</v>
      </c>
      <c r="J69" s="10">
        <v>90</v>
      </c>
      <c r="K69" s="4">
        <f t="shared" si="3"/>
        <v>595.6</v>
      </c>
      <c r="L69" s="14">
        <v>49.5</v>
      </c>
      <c r="M69" s="3">
        <v>56.3</v>
      </c>
      <c r="N69" s="3">
        <v>58</v>
      </c>
      <c r="O69" s="3">
        <v>78.2</v>
      </c>
      <c r="P69" s="3">
        <v>84</v>
      </c>
      <c r="Q69" s="3">
        <v>89.6</v>
      </c>
      <c r="R69" s="3">
        <v>90</v>
      </c>
      <c r="S69" s="3">
        <v>90</v>
      </c>
      <c r="T69" s="4">
        <f t="shared" si="4"/>
        <v>595.6</v>
      </c>
      <c r="U69" s="14">
        <f t="shared" si="2"/>
        <v>0</v>
      </c>
    </row>
    <row r="70" spans="1:22" x14ac:dyDescent="0.25">
      <c r="A70" t="s">
        <v>51</v>
      </c>
      <c r="C70" s="3">
        <v>97.3</v>
      </c>
      <c r="D70" s="3">
        <v>97.6</v>
      </c>
      <c r="E70" s="3">
        <v>98.7</v>
      </c>
      <c r="F70" s="3">
        <v>107.9</v>
      </c>
      <c r="G70" s="3">
        <v>118.9</v>
      </c>
      <c r="H70" s="3">
        <f>63.3+68.5</f>
        <v>131.80000000000001</v>
      </c>
      <c r="I70" s="10">
        <v>139.9</v>
      </c>
      <c r="J70" s="10">
        <v>139.9</v>
      </c>
      <c r="K70" s="4">
        <f t="shared" si="3"/>
        <v>932</v>
      </c>
      <c r="L70" s="14">
        <v>90.2</v>
      </c>
      <c r="M70" s="3">
        <v>78</v>
      </c>
      <c r="N70" s="3">
        <v>98</v>
      </c>
      <c r="O70" s="3">
        <v>112.2</v>
      </c>
      <c r="P70" s="3">
        <v>113.8</v>
      </c>
      <c r="Q70" s="3">
        <f>63.3+55.7</f>
        <v>119</v>
      </c>
      <c r="R70" s="3">
        <v>139.9</v>
      </c>
      <c r="S70" s="3">
        <v>139.9</v>
      </c>
      <c r="T70" s="4">
        <f t="shared" si="4"/>
        <v>891</v>
      </c>
      <c r="U70" s="14">
        <f t="shared" si="2"/>
        <v>41</v>
      </c>
      <c r="V70" s="19">
        <v>13</v>
      </c>
    </row>
    <row r="71" spans="1:22" x14ac:dyDescent="0.25">
      <c r="A71" t="s">
        <v>185</v>
      </c>
      <c r="C71" s="3">
        <f>0+169.1</f>
        <v>169.1</v>
      </c>
      <c r="D71" s="3">
        <f>107+73.7</f>
        <v>180.7</v>
      </c>
      <c r="E71" s="3">
        <f>191.8+5</f>
        <v>196.8</v>
      </c>
      <c r="F71" s="3">
        <v>208.6</v>
      </c>
      <c r="G71" s="3">
        <v>225.2</v>
      </c>
      <c r="H71" s="3">
        <v>235.4</v>
      </c>
      <c r="I71" s="10">
        <v>230</v>
      </c>
      <c r="J71" s="10">
        <v>235</v>
      </c>
      <c r="K71" s="4">
        <f t="shared" si="3"/>
        <v>1680.8</v>
      </c>
      <c r="L71" s="14">
        <f>0+169.1</f>
        <v>169.1</v>
      </c>
      <c r="M71" s="3">
        <f>77.7+73.7</f>
        <v>151.4</v>
      </c>
      <c r="N71" s="3">
        <f>166.5+5</f>
        <v>171.5</v>
      </c>
      <c r="O71" s="3">
        <v>153.30000000000001</v>
      </c>
      <c r="P71" s="3">
        <v>225.2</v>
      </c>
      <c r="Q71" s="3">
        <v>235.4</v>
      </c>
      <c r="R71" s="3">
        <v>230</v>
      </c>
      <c r="S71" s="3">
        <v>235</v>
      </c>
      <c r="T71" s="4">
        <f t="shared" si="4"/>
        <v>1570.9</v>
      </c>
      <c r="U71" s="14">
        <f t="shared" ref="U71:U135" si="5">K71-T71</f>
        <v>109.89999999999986</v>
      </c>
      <c r="V71" s="19">
        <v>9</v>
      </c>
    </row>
    <row r="72" spans="1:22" x14ac:dyDescent="0.25">
      <c r="A72" t="s">
        <v>175</v>
      </c>
      <c r="C72" s="3"/>
      <c r="D72" s="3"/>
      <c r="E72" s="3">
        <v>0.7</v>
      </c>
      <c r="F72" s="3">
        <v>1</v>
      </c>
      <c r="G72" s="3">
        <v>1</v>
      </c>
      <c r="H72" s="3">
        <v>1</v>
      </c>
      <c r="I72" s="10"/>
      <c r="J72" s="10">
        <v>1</v>
      </c>
      <c r="K72" s="4">
        <f t="shared" si="3"/>
        <v>4.7</v>
      </c>
      <c r="L72" s="14"/>
      <c r="M72" s="3"/>
      <c r="N72" s="3">
        <v>0.7</v>
      </c>
      <c r="O72" s="3">
        <v>1</v>
      </c>
      <c r="P72" s="3">
        <v>1</v>
      </c>
      <c r="Q72" s="3">
        <v>1</v>
      </c>
      <c r="R72" s="3"/>
      <c r="S72" s="3">
        <v>1</v>
      </c>
      <c r="T72" s="4">
        <f t="shared" si="4"/>
        <v>4.7</v>
      </c>
      <c r="U72" s="14">
        <f t="shared" si="5"/>
        <v>0</v>
      </c>
    </row>
    <row r="73" spans="1:22" x14ac:dyDescent="0.25">
      <c r="A73" t="s">
        <v>52</v>
      </c>
      <c r="C73" s="3">
        <v>14.7</v>
      </c>
      <c r="D73" s="3">
        <v>17.399999999999999</v>
      </c>
      <c r="E73" s="3">
        <v>18.600000000000001</v>
      </c>
      <c r="F73" s="3">
        <v>35.9</v>
      </c>
      <c r="G73" s="3">
        <v>36</v>
      </c>
      <c r="H73" s="3">
        <v>28.3</v>
      </c>
      <c r="I73" s="10">
        <v>29</v>
      </c>
      <c r="J73" s="10">
        <v>30</v>
      </c>
      <c r="K73" s="4">
        <f t="shared" si="3"/>
        <v>209.9</v>
      </c>
      <c r="L73" s="14">
        <v>14.7</v>
      </c>
      <c r="M73" s="3">
        <v>17.399999999999999</v>
      </c>
      <c r="N73" s="3">
        <v>18.600000000000001</v>
      </c>
      <c r="O73" s="3">
        <v>35.9</v>
      </c>
      <c r="P73" s="3">
        <v>36</v>
      </c>
      <c r="Q73" s="3">
        <v>28.299999999999997</v>
      </c>
      <c r="R73" s="3">
        <v>29</v>
      </c>
      <c r="S73" s="3">
        <v>30</v>
      </c>
      <c r="T73" s="4">
        <f t="shared" si="4"/>
        <v>209.89999999999998</v>
      </c>
      <c r="U73" s="14">
        <f t="shared" si="5"/>
        <v>0</v>
      </c>
    </row>
    <row r="74" spans="1:22" x14ac:dyDescent="0.25">
      <c r="A74" t="s">
        <v>200</v>
      </c>
      <c r="C74" s="3"/>
      <c r="D74" s="3"/>
      <c r="E74" s="3"/>
      <c r="F74" s="3"/>
      <c r="G74" s="3"/>
      <c r="H74" s="3">
        <v>15.3</v>
      </c>
      <c r="I74" s="10">
        <v>15.3</v>
      </c>
      <c r="J74" s="10">
        <v>15.3</v>
      </c>
      <c r="K74" s="4">
        <f t="shared" si="3"/>
        <v>45.900000000000006</v>
      </c>
      <c r="L74" s="14"/>
      <c r="M74" s="3"/>
      <c r="N74" s="3"/>
      <c r="O74" s="3"/>
      <c r="P74" s="3"/>
      <c r="Q74" s="3">
        <v>15.3</v>
      </c>
      <c r="R74" s="3">
        <v>15.3</v>
      </c>
      <c r="S74" s="3">
        <v>15.3</v>
      </c>
      <c r="T74" s="4">
        <f t="shared" si="4"/>
        <v>45.900000000000006</v>
      </c>
      <c r="U74" s="14">
        <f t="shared" si="5"/>
        <v>0</v>
      </c>
    </row>
    <row r="75" spans="1:22" x14ac:dyDescent="0.25">
      <c r="A75" t="s">
        <v>53</v>
      </c>
      <c r="C75" s="3">
        <v>0.7</v>
      </c>
      <c r="D75" s="3">
        <v>0.7</v>
      </c>
      <c r="E75" s="3">
        <v>0.9</v>
      </c>
      <c r="F75" s="3">
        <v>1</v>
      </c>
      <c r="G75" s="3">
        <v>1</v>
      </c>
      <c r="H75" s="3">
        <v>0.9</v>
      </c>
      <c r="I75" s="10"/>
      <c r="J75" s="10">
        <v>1</v>
      </c>
      <c r="K75" s="4">
        <f t="shared" si="3"/>
        <v>6.2</v>
      </c>
      <c r="L75" s="14">
        <v>0.7</v>
      </c>
      <c r="M75" s="3">
        <v>0.7</v>
      </c>
      <c r="N75" s="3">
        <v>0.9</v>
      </c>
      <c r="O75" s="3">
        <v>1</v>
      </c>
      <c r="P75" s="3">
        <v>1</v>
      </c>
      <c r="Q75" s="3">
        <v>0.9</v>
      </c>
      <c r="R75" s="3"/>
      <c r="S75" s="3">
        <v>1</v>
      </c>
      <c r="T75" s="4">
        <f t="shared" si="4"/>
        <v>6.2</v>
      </c>
      <c r="U75" s="14">
        <f t="shared" si="5"/>
        <v>0</v>
      </c>
    </row>
    <row r="76" spans="1:22" x14ac:dyDescent="0.25">
      <c r="A76" t="s">
        <v>54</v>
      </c>
      <c r="C76" s="3">
        <v>110.5</v>
      </c>
      <c r="D76" s="3">
        <v>147.6</v>
      </c>
      <c r="E76" s="3">
        <v>128.80000000000001</v>
      </c>
      <c r="F76" s="3">
        <v>143.69999999999999</v>
      </c>
      <c r="G76" s="3">
        <v>144.19999999999999</v>
      </c>
      <c r="H76" s="3">
        <v>167.5</v>
      </c>
      <c r="I76" s="10">
        <v>189</v>
      </c>
      <c r="J76" s="10">
        <v>195.1</v>
      </c>
      <c r="K76" s="4">
        <f t="shared" si="3"/>
        <v>1226.3999999999999</v>
      </c>
      <c r="L76" s="14">
        <v>110.5</v>
      </c>
      <c r="M76" s="3">
        <v>147.6</v>
      </c>
      <c r="N76" s="3">
        <v>121.7</v>
      </c>
      <c r="O76" s="3">
        <v>133.19999999999999</v>
      </c>
      <c r="P76" s="3">
        <v>113.39999999999998</v>
      </c>
      <c r="Q76" s="3">
        <v>132.80000000000001</v>
      </c>
      <c r="R76" s="3">
        <v>150.6</v>
      </c>
      <c r="S76" s="3">
        <v>151.39999999999998</v>
      </c>
      <c r="T76" s="4">
        <f t="shared" si="4"/>
        <v>1061.2</v>
      </c>
      <c r="U76" s="14">
        <f t="shared" si="5"/>
        <v>165.19999999999982</v>
      </c>
      <c r="V76" s="19">
        <v>16</v>
      </c>
    </row>
    <row r="77" spans="1:22" x14ac:dyDescent="0.25">
      <c r="A77" t="s">
        <v>55</v>
      </c>
      <c r="C77" s="3">
        <v>38.4</v>
      </c>
      <c r="D77" s="3">
        <v>35.200000000000003</v>
      </c>
      <c r="E77" s="3">
        <v>35.6</v>
      </c>
      <c r="F77" s="3">
        <v>37.299999999999997</v>
      </c>
      <c r="G77" s="3">
        <v>37.5</v>
      </c>
      <c r="H77" s="3">
        <v>37.799999999999997</v>
      </c>
      <c r="I77" s="10">
        <v>38</v>
      </c>
      <c r="J77" s="10">
        <v>39.1</v>
      </c>
      <c r="K77" s="4">
        <f t="shared" si="3"/>
        <v>298.90000000000003</v>
      </c>
      <c r="L77" s="14">
        <v>38.4</v>
      </c>
      <c r="M77" s="3">
        <v>35.200000000000003</v>
      </c>
      <c r="N77" s="3">
        <v>35.6</v>
      </c>
      <c r="O77" s="3">
        <v>37.299999999999997</v>
      </c>
      <c r="P77" s="3">
        <v>37.5</v>
      </c>
      <c r="Q77" s="3">
        <v>37.799999999999997</v>
      </c>
      <c r="R77" s="3">
        <v>38</v>
      </c>
      <c r="S77" s="3">
        <v>39.1</v>
      </c>
      <c r="T77" s="4">
        <f t="shared" si="4"/>
        <v>298.90000000000003</v>
      </c>
      <c r="U77" s="14">
        <f t="shared" si="5"/>
        <v>0</v>
      </c>
    </row>
    <row r="78" spans="1:22" x14ac:dyDescent="0.25">
      <c r="A78" t="s">
        <v>169</v>
      </c>
      <c r="C78" s="3"/>
      <c r="D78" s="3">
        <v>15.7</v>
      </c>
      <c r="E78" s="3">
        <v>14.4</v>
      </c>
      <c r="F78" s="3">
        <v>15.5</v>
      </c>
      <c r="G78" s="3">
        <v>0</v>
      </c>
      <c r="H78" s="3">
        <v>15.6</v>
      </c>
      <c r="I78" s="10">
        <v>15.5</v>
      </c>
      <c r="J78" s="10">
        <v>15.5</v>
      </c>
      <c r="K78" s="4">
        <f t="shared" si="3"/>
        <v>92.2</v>
      </c>
      <c r="L78" s="14"/>
      <c r="M78" s="3">
        <v>15.7</v>
      </c>
      <c r="N78" s="3">
        <v>14.4</v>
      </c>
      <c r="O78" s="3">
        <v>15.5</v>
      </c>
      <c r="P78" s="3">
        <v>0</v>
      </c>
      <c r="Q78" s="3">
        <v>15.6</v>
      </c>
      <c r="R78" s="3">
        <v>15.5</v>
      </c>
      <c r="S78" s="3">
        <v>15.5</v>
      </c>
      <c r="T78" s="4">
        <f t="shared" si="4"/>
        <v>92.2</v>
      </c>
      <c r="U78" s="14">
        <f t="shared" si="5"/>
        <v>0</v>
      </c>
    </row>
    <row r="79" spans="1:22" x14ac:dyDescent="0.25">
      <c r="A79" t="s">
        <v>56</v>
      </c>
      <c r="C79" s="3">
        <v>15.3</v>
      </c>
      <c r="D79" s="3">
        <v>13.5</v>
      </c>
      <c r="E79" s="3">
        <v>17.7</v>
      </c>
      <c r="F79" s="3">
        <v>18.399999999999999</v>
      </c>
      <c r="G79" s="3">
        <v>16.7</v>
      </c>
      <c r="H79" s="3">
        <v>22.5</v>
      </c>
      <c r="I79" s="10">
        <v>14</v>
      </c>
      <c r="J79" s="10">
        <v>14</v>
      </c>
      <c r="K79" s="4">
        <f t="shared" si="3"/>
        <v>132.10000000000002</v>
      </c>
      <c r="L79" s="14">
        <v>15.3</v>
      </c>
      <c r="M79" s="3">
        <v>13.5</v>
      </c>
      <c r="N79" s="3">
        <v>17.7</v>
      </c>
      <c r="O79" s="3">
        <v>18.399999999999999</v>
      </c>
      <c r="P79" s="3">
        <v>16.7</v>
      </c>
      <c r="Q79" s="3">
        <v>22.5</v>
      </c>
      <c r="R79" s="3">
        <v>14</v>
      </c>
      <c r="S79" s="3">
        <v>14</v>
      </c>
      <c r="T79" s="4">
        <f t="shared" si="4"/>
        <v>132.10000000000002</v>
      </c>
      <c r="U79" s="14">
        <f t="shared" si="5"/>
        <v>0</v>
      </c>
    </row>
    <row r="80" spans="1:22" x14ac:dyDescent="0.25">
      <c r="A80" t="s">
        <v>57</v>
      </c>
      <c r="C80" s="3">
        <v>12.9</v>
      </c>
      <c r="D80" s="3"/>
      <c r="E80" s="3"/>
      <c r="F80" s="3"/>
      <c r="G80" s="3"/>
      <c r="H80" s="3"/>
      <c r="I80" s="10"/>
      <c r="J80" s="10"/>
      <c r="K80" s="4">
        <f t="shared" si="3"/>
        <v>12.9</v>
      </c>
      <c r="L80" s="14">
        <v>12.9</v>
      </c>
      <c r="M80" s="3"/>
      <c r="N80" s="3"/>
      <c r="O80" s="3"/>
      <c r="P80" s="3"/>
      <c r="Q80" s="3"/>
      <c r="R80" s="3"/>
      <c r="S80" s="3"/>
      <c r="T80" s="4">
        <f t="shared" si="4"/>
        <v>12.9</v>
      </c>
      <c r="U80" s="14">
        <f t="shared" si="5"/>
        <v>0</v>
      </c>
    </row>
    <row r="81" spans="1:22" x14ac:dyDescent="0.25">
      <c r="A81" t="s">
        <v>58</v>
      </c>
      <c r="C81" s="3">
        <v>502</v>
      </c>
      <c r="D81" s="3">
        <v>459</v>
      </c>
      <c r="E81" s="3"/>
      <c r="F81" s="3"/>
      <c r="G81" s="3"/>
      <c r="H81" s="3"/>
      <c r="I81" s="10"/>
      <c r="J81" s="10"/>
      <c r="K81" s="4">
        <f t="shared" si="3"/>
        <v>961</v>
      </c>
      <c r="L81" s="14">
        <v>502</v>
      </c>
      <c r="M81" s="3">
        <v>459</v>
      </c>
      <c r="N81" s="3"/>
      <c r="O81" s="3"/>
      <c r="P81" s="3"/>
      <c r="Q81" s="3"/>
      <c r="R81" s="3"/>
      <c r="S81" s="3"/>
      <c r="T81" s="4">
        <f t="shared" si="4"/>
        <v>961</v>
      </c>
      <c r="U81" s="14">
        <f t="shared" si="5"/>
        <v>0</v>
      </c>
    </row>
    <row r="82" spans="1:22" x14ac:dyDescent="0.25">
      <c r="A82" t="s">
        <v>59</v>
      </c>
      <c r="C82" s="3">
        <v>429.4</v>
      </c>
      <c r="D82" s="3">
        <v>384.4</v>
      </c>
      <c r="E82" s="3">
        <v>357.8</v>
      </c>
      <c r="F82" s="3">
        <v>397.5</v>
      </c>
      <c r="G82" s="3">
        <v>424.1</v>
      </c>
      <c r="H82" s="3">
        <v>459.6</v>
      </c>
      <c r="I82" s="10">
        <v>497</v>
      </c>
      <c r="J82" s="10">
        <v>543</v>
      </c>
      <c r="K82" s="4">
        <f t="shared" si="3"/>
        <v>3492.7999999999997</v>
      </c>
      <c r="L82" s="14">
        <v>429.40000000000003</v>
      </c>
      <c r="M82" s="3">
        <v>384.4</v>
      </c>
      <c r="N82" s="3">
        <v>357.8</v>
      </c>
      <c r="O82" s="3">
        <v>397.5</v>
      </c>
      <c r="P82" s="3">
        <v>424.1</v>
      </c>
      <c r="Q82" s="3">
        <v>459.6</v>
      </c>
      <c r="R82" s="3">
        <v>497</v>
      </c>
      <c r="S82" s="3">
        <v>543</v>
      </c>
      <c r="T82" s="4">
        <f t="shared" si="4"/>
        <v>3492.7999999999997</v>
      </c>
      <c r="U82" s="14">
        <f t="shared" si="5"/>
        <v>0</v>
      </c>
    </row>
    <row r="83" spans="1:22" x14ac:dyDescent="0.25">
      <c r="A83" t="s">
        <v>176</v>
      </c>
      <c r="C83" s="3"/>
      <c r="D83" s="3"/>
      <c r="E83" s="3">
        <v>0</v>
      </c>
      <c r="F83" s="3">
        <v>1103.9000000000001</v>
      </c>
      <c r="G83" s="3">
        <v>1050.9000000000001</v>
      </c>
      <c r="H83" s="3">
        <v>1192.2</v>
      </c>
      <c r="I83" s="10">
        <v>740</v>
      </c>
      <c r="J83" s="10">
        <v>496.4</v>
      </c>
      <c r="K83" s="4">
        <f t="shared" si="3"/>
        <v>4583.3999999999996</v>
      </c>
      <c r="L83" s="14"/>
      <c r="M83" s="3"/>
      <c r="N83" s="3">
        <v>0</v>
      </c>
      <c r="O83" s="3">
        <v>1103.9000000000001</v>
      </c>
      <c r="P83" s="3">
        <v>1050.9000000000001</v>
      </c>
      <c r="Q83" s="3">
        <v>1192.2</v>
      </c>
      <c r="R83" s="3">
        <v>740</v>
      </c>
      <c r="S83" s="3">
        <v>496.4</v>
      </c>
      <c r="T83" s="4">
        <f t="shared" si="4"/>
        <v>4583.3999999999996</v>
      </c>
      <c r="U83" s="14">
        <f t="shared" si="5"/>
        <v>0</v>
      </c>
    </row>
    <row r="84" spans="1:22" x14ac:dyDescent="0.25">
      <c r="A84" t="s">
        <v>208</v>
      </c>
      <c r="C84" s="3"/>
      <c r="D84" s="3"/>
      <c r="E84" s="3"/>
      <c r="F84" s="3"/>
      <c r="G84" s="3"/>
      <c r="H84" s="3"/>
      <c r="I84" s="10">
        <v>66.5</v>
      </c>
      <c r="J84" s="10">
        <v>90</v>
      </c>
      <c r="K84" s="4">
        <f t="shared" si="3"/>
        <v>156.5</v>
      </c>
      <c r="L84" s="14"/>
      <c r="M84" s="3"/>
      <c r="N84" s="3"/>
      <c r="O84" s="3"/>
      <c r="P84" s="3"/>
      <c r="Q84" s="3"/>
      <c r="R84" s="3">
        <v>66.5</v>
      </c>
      <c r="S84" s="3">
        <v>90</v>
      </c>
      <c r="T84" s="4">
        <f t="shared" si="4"/>
        <v>156.5</v>
      </c>
      <c r="U84" s="14">
        <f t="shared" si="5"/>
        <v>0</v>
      </c>
    </row>
    <row r="85" spans="1:22" x14ac:dyDescent="0.25">
      <c r="A85" s="1" t="s">
        <v>240</v>
      </c>
      <c r="C85" s="3"/>
      <c r="D85" s="3"/>
      <c r="E85" s="3"/>
      <c r="F85" s="3"/>
      <c r="G85" s="3"/>
      <c r="H85" s="3"/>
      <c r="I85" s="10"/>
      <c r="J85" s="10"/>
      <c r="K85" s="10"/>
      <c r="L85" s="14"/>
      <c r="M85" s="3"/>
      <c r="N85" s="3"/>
      <c r="O85" s="3"/>
      <c r="P85" s="3"/>
      <c r="Q85" s="3"/>
      <c r="R85" s="3"/>
      <c r="S85" s="3"/>
      <c r="T85" s="10"/>
      <c r="U85" s="14"/>
    </row>
    <row r="86" spans="1:22" x14ac:dyDescent="0.25">
      <c r="A86" t="s">
        <v>60</v>
      </c>
      <c r="C86" s="3">
        <v>150</v>
      </c>
      <c r="D86" s="3">
        <v>150</v>
      </c>
      <c r="E86" s="3">
        <v>150</v>
      </c>
      <c r="F86" s="3">
        <v>150</v>
      </c>
      <c r="G86" s="3">
        <v>141.30000000000001</v>
      </c>
      <c r="H86" s="3">
        <v>147.80000000000001</v>
      </c>
      <c r="I86" s="10">
        <v>106</v>
      </c>
      <c r="J86" s="10">
        <v>106</v>
      </c>
      <c r="K86" s="4">
        <f t="shared" si="3"/>
        <v>1101.0999999999999</v>
      </c>
      <c r="L86" s="14">
        <v>155</v>
      </c>
      <c r="M86" s="3">
        <v>115</v>
      </c>
      <c r="N86" s="3">
        <v>115</v>
      </c>
      <c r="O86" s="3">
        <v>110.5</v>
      </c>
      <c r="P86" s="3">
        <v>107</v>
      </c>
      <c r="Q86" s="3">
        <v>106</v>
      </c>
      <c r="R86" s="3">
        <v>106</v>
      </c>
      <c r="S86" s="3">
        <v>106</v>
      </c>
      <c r="T86" s="4">
        <f t="shared" si="4"/>
        <v>920.5</v>
      </c>
      <c r="U86" s="14">
        <f t="shared" si="5"/>
        <v>180.59999999999991</v>
      </c>
      <c r="V86" s="19">
        <v>17</v>
      </c>
    </row>
    <row r="87" spans="1:22" x14ac:dyDescent="0.25">
      <c r="A87" t="s">
        <v>61</v>
      </c>
      <c r="C87" s="3">
        <v>0.6</v>
      </c>
      <c r="D87" s="3">
        <v>0.5</v>
      </c>
      <c r="E87" s="3">
        <v>0.4</v>
      </c>
      <c r="F87" s="3">
        <v>2.1</v>
      </c>
      <c r="G87" s="3">
        <v>1.1000000000000001</v>
      </c>
      <c r="H87" s="3">
        <v>1.3</v>
      </c>
      <c r="I87" s="10"/>
      <c r="J87" s="10"/>
      <c r="K87" s="4">
        <f t="shared" si="3"/>
        <v>6</v>
      </c>
      <c r="L87" s="14">
        <v>0.6</v>
      </c>
      <c r="M87" s="3">
        <v>0.5</v>
      </c>
      <c r="N87" s="3">
        <v>0.4</v>
      </c>
      <c r="O87" s="3">
        <v>2.1</v>
      </c>
      <c r="P87" s="3">
        <v>1.1000000000000001</v>
      </c>
      <c r="Q87" s="3">
        <v>1.3</v>
      </c>
      <c r="R87" s="3"/>
      <c r="S87" s="3"/>
      <c r="T87" s="4">
        <f t="shared" si="4"/>
        <v>6</v>
      </c>
      <c r="U87" s="14">
        <f t="shared" si="5"/>
        <v>0</v>
      </c>
    </row>
    <row r="88" spans="1:22" x14ac:dyDescent="0.25">
      <c r="A88" t="s">
        <v>62</v>
      </c>
      <c r="C88" s="3">
        <v>0.2</v>
      </c>
      <c r="D88" s="3"/>
      <c r="E88" s="3"/>
      <c r="F88" s="3">
        <v>0.1</v>
      </c>
      <c r="G88" s="3"/>
      <c r="H88" s="3"/>
      <c r="I88" s="10"/>
      <c r="J88" s="10"/>
      <c r="K88" s="4">
        <f t="shared" si="3"/>
        <v>0.30000000000000004</v>
      </c>
      <c r="L88" s="14">
        <v>0.2</v>
      </c>
      <c r="M88" s="3"/>
      <c r="N88" s="3"/>
      <c r="O88" s="3">
        <v>0.1</v>
      </c>
      <c r="P88" s="3"/>
      <c r="Q88" s="3"/>
      <c r="R88" s="3"/>
      <c r="S88" s="3"/>
      <c r="T88" s="4">
        <f t="shared" si="4"/>
        <v>0.30000000000000004</v>
      </c>
      <c r="U88" s="14">
        <f t="shared" si="5"/>
        <v>0</v>
      </c>
    </row>
    <row r="89" spans="1:22" x14ac:dyDescent="0.25">
      <c r="A89" t="s">
        <v>163</v>
      </c>
      <c r="C89" s="3"/>
      <c r="D89" s="3">
        <v>0.4</v>
      </c>
      <c r="E89" s="3">
        <v>0.4</v>
      </c>
      <c r="F89" s="3">
        <v>0.4</v>
      </c>
      <c r="G89" s="3">
        <v>0.4</v>
      </c>
      <c r="H89" s="3">
        <v>0.4</v>
      </c>
      <c r="I89" s="10"/>
      <c r="J89" s="10"/>
      <c r="K89" s="4">
        <f t="shared" si="3"/>
        <v>2</v>
      </c>
      <c r="L89" s="14"/>
      <c r="M89" s="3">
        <v>0.4</v>
      </c>
      <c r="N89" s="3">
        <v>0.4</v>
      </c>
      <c r="O89" s="3">
        <v>0.4</v>
      </c>
      <c r="P89" s="3">
        <v>0.4</v>
      </c>
      <c r="Q89" s="3">
        <v>0.4</v>
      </c>
      <c r="R89" s="3"/>
      <c r="S89" s="3"/>
      <c r="T89" s="4">
        <f t="shared" si="4"/>
        <v>2</v>
      </c>
      <c r="U89" s="14">
        <f t="shared" si="5"/>
        <v>0</v>
      </c>
    </row>
    <row r="90" spans="1:22" x14ac:dyDescent="0.25">
      <c r="A90" t="s">
        <v>164</v>
      </c>
      <c r="C90" s="3"/>
      <c r="D90" s="3">
        <v>0.4</v>
      </c>
      <c r="E90" s="3"/>
      <c r="F90" s="3"/>
      <c r="G90" s="3"/>
      <c r="H90" s="3"/>
      <c r="I90" s="10"/>
      <c r="J90" s="10"/>
      <c r="K90" s="4">
        <f t="shared" si="3"/>
        <v>0.4</v>
      </c>
      <c r="L90" s="14"/>
      <c r="M90" s="3">
        <v>0.4</v>
      </c>
      <c r="N90" s="3"/>
      <c r="O90" s="3"/>
      <c r="P90" s="3"/>
      <c r="Q90" s="3"/>
      <c r="R90" s="3"/>
      <c r="S90" s="3"/>
      <c r="T90" s="4">
        <f t="shared" si="4"/>
        <v>0.4</v>
      </c>
      <c r="U90" s="14">
        <f t="shared" si="5"/>
        <v>0</v>
      </c>
    </row>
    <row r="91" spans="1:22" x14ac:dyDescent="0.25">
      <c r="A91" t="s">
        <v>63</v>
      </c>
      <c r="C91" s="3">
        <v>3.2</v>
      </c>
      <c r="D91" s="3">
        <v>2.9</v>
      </c>
      <c r="E91" s="3">
        <v>2</v>
      </c>
      <c r="F91" s="3">
        <v>1.5</v>
      </c>
      <c r="G91" s="3">
        <v>2.1</v>
      </c>
      <c r="H91" s="3">
        <v>2.1</v>
      </c>
      <c r="I91" s="10"/>
      <c r="J91" s="10"/>
      <c r="K91" s="4">
        <f t="shared" si="3"/>
        <v>13.799999999999999</v>
      </c>
      <c r="L91" s="14">
        <v>3.2</v>
      </c>
      <c r="M91" s="3">
        <v>2.9</v>
      </c>
      <c r="N91" s="3">
        <v>2</v>
      </c>
      <c r="O91" s="3">
        <v>1.5</v>
      </c>
      <c r="P91" s="3">
        <v>2.1</v>
      </c>
      <c r="Q91" s="3">
        <v>2.1</v>
      </c>
      <c r="R91" s="3"/>
      <c r="S91" s="3"/>
      <c r="T91" s="4">
        <f t="shared" si="4"/>
        <v>13.799999999999999</v>
      </c>
      <c r="U91" s="14">
        <f t="shared" si="5"/>
        <v>0</v>
      </c>
    </row>
    <row r="92" spans="1:22" x14ac:dyDescent="0.25">
      <c r="A92" t="s">
        <v>64</v>
      </c>
      <c r="C92" s="3">
        <v>0.6</v>
      </c>
      <c r="D92" s="3">
        <v>6.2</v>
      </c>
      <c r="E92" s="3">
        <v>1</v>
      </c>
      <c r="F92" s="3">
        <v>0.3</v>
      </c>
      <c r="G92" s="3">
        <v>0.4</v>
      </c>
      <c r="H92" s="3">
        <v>0.1</v>
      </c>
      <c r="I92" s="10"/>
      <c r="J92" s="10"/>
      <c r="K92" s="4">
        <f t="shared" si="3"/>
        <v>8.6</v>
      </c>
      <c r="L92" s="14">
        <v>0.6</v>
      </c>
      <c r="M92" s="3">
        <v>6.2</v>
      </c>
      <c r="N92" s="3">
        <v>1</v>
      </c>
      <c r="O92" s="3">
        <v>0.3</v>
      </c>
      <c r="P92" s="3">
        <v>0.4</v>
      </c>
      <c r="Q92" s="3">
        <v>0.1</v>
      </c>
      <c r="R92" s="3"/>
      <c r="S92" s="3"/>
      <c r="T92" s="4">
        <f t="shared" si="4"/>
        <v>8.6</v>
      </c>
      <c r="U92" s="14">
        <f t="shared" si="5"/>
        <v>0</v>
      </c>
    </row>
    <row r="93" spans="1:22" x14ac:dyDescent="0.25">
      <c r="A93" t="s">
        <v>64</v>
      </c>
      <c r="C93" s="3"/>
      <c r="D93" s="3">
        <v>0.2</v>
      </c>
      <c r="E93" s="3">
        <v>0.1</v>
      </c>
      <c r="F93" s="3">
        <v>0.1</v>
      </c>
      <c r="G93" s="3">
        <v>0</v>
      </c>
      <c r="H93" s="3">
        <v>0.1</v>
      </c>
      <c r="I93" s="10"/>
      <c r="J93" s="10"/>
      <c r="K93" s="4">
        <f t="shared" si="3"/>
        <v>0.5</v>
      </c>
      <c r="L93" s="14"/>
      <c r="M93" s="3">
        <v>0.2</v>
      </c>
      <c r="N93" s="3">
        <v>0.1</v>
      </c>
      <c r="O93" s="3">
        <v>0.1</v>
      </c>
      <c r="P93" s="3">
        <v>0</v>
      </c>
      <c r="Q93" s="3">
        <v>0.1</v>
      </c>
      <c r="R93" s="3"/>
      <c r="S93" s="3"/>
      <c r="T93" s="4">
        <f t="shared" si="4"/>
        <v>0.5</v>
      </c>
      <c r="U93" s="14">
        <f t="shared" si="5"/>
        <v>0</v>
      </c>
    </row>
    <row r="94" spans="1:22" x14ac:dyDescent="0.25">
      <c r="A94" t="s">
        <v>65</v>
      </c>
      <c r="C94" s="3">
        <v>50.9</v>
      </c>
      <c r="D94" s="3">
        <v>52.2</v>
      </c>
      <c r="E94" s="3">
        <v>52</v>
      </c>
      <c r="F94" s="3">
        <v>53.1</v>
      </c>
      <c r="G94" s="3">
        <v>62.3</v>
      </c>
      <c r="H94" s="3">
        <v>71.7</v>
      </c>
      <c r="I94" s="10">
        <v>47</v>
      </c>
      <c r="J94" s="10">
        <v>47</v>
      </c>
      <c r="K94" s="4">
        <f t="shared" si="3"/>
        <v>436.2</v>
      </c>
      <c r="L94" s="14">
        <v>50.9</v>
      </c>
      <c r="M94" s="3">
        <v>52.2</v>
      </c>
      <c r="N94" s="3">
        <v>52</v>
      </c>
      <c r="O94" s="3">
        <v>53.1</v>
      </c>
      <c r="P94" s="3">
        <v>62.3</v>
      </c>
      <c r="Q94" s="3">
        <v>71.7</v>
      </c>
      <c r="R94" s="3">
        <v>47</v>
      </c>
      <c r="S94" s="3">
        <v>47</v>
      </c>
      <c r="T94" s="4">
        <f t="shared" si="4"/>
        <v>436.2</v>
      </c>
      <c r="U94" s="14">
        <f t="shared" si="5"/>
        <v>0</v>
      </c>
    </row>
    <row r="95" spans="1:22" x14ac:dyDescent="0.25">
      <c r="A95" t="s">
        <v>66</v>
      </c>
      <c r="C95" s="3">
        <v>6.3</v>
      </c>
      <c r="D95" s="3">
        <v>5.9</v>
      </c>
      <c r="E95" s="3">
        <v>5.8</v>
      </c>
      <c r="F95" s="3">
        <v>10.7</v>
      </c>
      <c r="G95" s="3">
        <v>11.9</v>
      </c>
      <c r="H95" s="3">
        <v>12.7</v>
      </c>
      <c r="I95" s="10">
        <v>11</v>
      </c>
      <c r="J95" s="10">
        <v>11</v>
      </c>
      <c r="K95" s="4">
        <f t="shared" si="3"/>
        <v>75.3</v>
      </c>
      <c r="L95" s="14">
        <v>6.3</v>
      </c>
      <c r="M95" s="3">
        <v>5.9</v>
      </c>
      <c r="N95" s="3">
        <v>5.8</v>
      </c>
      <c r="O95" s="3">
        <v>10.7</v>
      </c>
      <c r="P95" s="3">
        <v>11.9</v>
      </c>
      <c r="Q95" s="3">
        <v>12.7</v>
      </c>
      <c r="R95" s="3">
        <v>11</v>
      </c>
      <c r="S95" s="3">
        <v>11</v>
      </c>
      <c r="T95" s="4">
        <f t="shared" si="4"/>
        <v>75.3</v>
      </c>
      <c r="U95" s="14">
        <f t="shared" si="5"/>
        <v>0</v>
      </c>
    </row>
    <row r="96" spans="1:22" x14ac:dyDescent="0.25">
      <c r="A96" t="s">
        <v>67</v>
      </c>
      <c r="C96" s="3">
        <v>6.4</v>
      </c>
      <c r="D96" s="3">
        <v>7.3</v>
      </c>
      <c r="E96" s="3">
        <v>8</v>
      </c>
      <c r="F96" s="3">
        <v>10.6</v>
      </c>
      <c r="G96" s="3">
        <v>9.5</v>
      </c>
      <c r="H96" s="3">
        <v>14.2</v>
      </c>
      <c r="I96" s="10">
        <v>6.2</v>
      </c>
      <c r="J96" s="10">
        <v>6.2</v>
      </c>
      <c r="K96" s="4">
        <f t="shared" si="3"/>
        <v>68.400000000000006</v>
      </c>
      <c r="L96" s="14">
        <v>6.4</v>
      </c>
      <c r="M96" s="3">
        <v>7.3000000000000007</v>
      </c>
      <c r="N96" s="3">
        <v>8</v>
      </c>
      <c r="O96" s="3">
        <v>10.600000000000001</v>
      </c>
      <c r="P96" s="3">
        <v>9.5</v>
      </c>
      <c r="Q96" s="3">
        <v>14.2</v>
      </c>
      <c r="R96" s="3">
        <v>6.2</v>
      </c>
      <c r="S96" s="3">
        <v>6.2</v>
      </c>
      <c r="T96" s="4">
        <f t="shared" si="4"/>
        <v>68.400000000000006</v>
      </c>
      <c r="U96" s="14">
        <f t="shared" si="5"/>
        <v>0</v>
      </c>
    </row>
    <row r="97" spans="1:21" x14ac:dyDescent="0.25">
      <c r="A97" t="s">
        <v>68</v>
      </c>
      <c r="C97" s="3">
        <v>8.1999999999999993</v>
      </c>
      <c r="D97" s="3">
        <v>8</v>
      </c>
      <c r="E97" s="3">
        <v>5</v>
      </c>
      <c r="F97" s="3">
        <v>8.3000000000000007</v>
      </c>
      <c r="G97" s="3">
        <v>13.5</v>
      </c>
      <c r="H97" s="3">
        <v>9.6999999999999993</v>
      </c>
      <c r="I97" s="10">
        <v>2</v>
      </c>
      <c r="J97" s="10">
        <v>3</v>
      </c>
      <c r="K97" s="4">
        <f t="shared" si="3"/>
        <v>57.7</v>
      </c>
      <c r="L97" s="14">
        <v>8.1999999999999993</v>
      </c>
      <c r="M97" s="3">
        <v>8</v>
      </c>
      <c r="N97" s="3">
        <v>5</v>
      </c>
      <c r="O97" s="3">
        <v>8.3000000000000007</v>
      </c>
      <c r="P97" s="3">
        <v>13.5</v>
      </c>
      <c r="Q97" s="3">
        <v>9.6999999999999993</v>
      </c>
      <c r="R97" s="3">
        <v>2</v>
      </c>
      <c r="S97" s="3">
        <v>3</v>
      </c>
      <c r="T97" s="4">
        <f t="shared" si="4"/>
        <v>57.7</v>
      </c>
      <c r="U97" s="14">
        <f t="shared" si="5"/>
        <v>0</v>
      </c>
    </row>
    <row r="98" spans="1:21" x14ac:dyDescent="0.25">
      <c r="A98" t="s">
        <v>69</v>
      </c>
      <c r="C98" s="3">
        <v>7.5</v>
      </c>
      <c r="D98" s="3">
        <v>9.1</v>
      </c>
      <c r="E98" s="3">
        <v>8.6</v>
      </c>
      <c r="F98" s="3">
        <v>9.1</v>
      </c>
      <c r="G98" s="3">
        <v>8</v>
      </c>
      <c r="H98" s="3">
        <v>9.4</v>
      </c>
      <c r="I98" s="10">
        <v>5</v>
      </c>
      <c r="J98" s="10">
        <v>5</v>
      </c>
      <c r="K98" s="4">
        <f t="shared" si="3"/>
        <v>61.7</v>
      </c>
      <c r="L98" s="14">
        <v>7.5</v>
      </c>
      <c r="M98" s="3">
        <v>9.1</v>
      </c>
      <c r="N98" s="3">
        <v>8.6</v>
      </c>
      <c r="O98" s="3">
        <v>9.1</v>
      </c>
      <c r="P98" s="3">
        <v>8</v>
      </c>
      <c r="Q98" s="3">
        <v>9.4</v>
      </c>
      <c r="R98" s="3">
        <v>5</v>
      </c>
      <c r="S98" s="3">
        <v>5</v>
      </c>
      <c r="T98" s="4">
        <f t="shared" si="4"/>
        <v>61.7</v>
      </c>
      <c r="U98" s="14">
        <f t="shared" si="5"/>
        <v>0</v>
      </c>
    </row>
    <row r="99" spans="1:21" x14ac:dyDescent="0.25">
      <c r="A99" t="s">
        <v>70</v>
      </c>
      <c r="C99" s="3">
        <v>0.9</v>
      </c>
      <c r="D99" s="3">
        <v>0.8</v>
      </c>
      <c r="E99" s="3">
        <v>0.7</v>
      </c>
      <c r="F99" s="3">
        <v>0.8</v>
      </c>
      <c r="G99" s="3">
        <v>1.1000000000000001</v>
      </c>
      <c r="H99" s="3">
        <v>2.7</v>
      </c>
      <c r="I99" s="10"/>
      <c r="J99" s="10"/>
      <c r="K99" s="4">
        <f t="shared" si="3"/>
        <v>7.0000000000000009</v>
      </c>
      <c r="L99" s="14">
        <v>0.9</v>
      </c>
      <c r="M99" s="3">
        <v>0.8</v>
      </c>
      <c r="N99" s="3">
        <v>0.7</v>
      </c>
      <c r="O99" s="3">
        <v>0.8</v>
      </c>
      <c r="P99" s="3">
        <v>1.1000000000000001</v>
      </c>
      <c r="Q99" s="3">
        <v>2.7</v>
      </c>
      <c r="R99" s="3"/>
      <c r="S99" s="3"/>
      <c r="T99" s="4">
        <f t="shared" si="4"/>
        <v>7.0000000000000009</v>
      </c>
      <c r="U99" s="14">
        <f t="shared" si="5"/>
        <v>0</v>
      </c>
    </row>
    <row r="100" spans="1:21" x14ac:dyDescent="0.25">
      <c r="A100" t="s">
        <v>71</v>
      </c>
      <c r="C100" s="3">
        <v>43.7</v>
      </c>
      <c r="D100" s="3">
        <v>5.4</v>
      </c>
      <c r="E100" s="3">
        <v>54.8</v>
      </c>
      <c r="F100" s="3">
        <v>33.4</v>
      </c>
      <c r="G100" s="3">
        <v>31</v>
      </c>
      <c r="H100" s="3">
        <v>34.200000000000003</v>
      </c>
      <c r="I100" s="10"/>
      <c r="J100" s="10"/>
      <c r="K100" s="4">
        <f t="shared" si="3"/>
        <v>202.5</v>
      </c>
      <c r="L100" s="14">
        <v>43.7</v>
      </c>
      <c r="M100" s="3">
        <v>5.4</v>
      </c>
      <c r="N100" s="3">
        <v>54.8</v>
      </c>
      <c r="O100" s="3">
        <v>33.4</v>
      </c>
      <c r="P100" s="3">
        <v>31</v>
      </c>
      <c r="Q100" s="3">
        <v>34.200000000000003</v>
      </c>
      <c r="R100" s="3"/>
      <c r="S100" s="3"/>
      <c r="T100" s="4">
        <f t="shared" si="4"/>
        <v>202.5</v>
      </c>
      <c r="U100" s="14">
        <f t="shared" si="5"/>
        <v>0</v>
      </c>
    </row>
    <row r="101" spans="1:21" x14ac:dyDescent="0.25">
      <c r="A101" t="s">
        <v>186</v>
      </c>
      <c r="C101" s="3"/>
      <c r="D101" s="3"/>
      <c r="E101" s="3"/>
      <c r="F101" s="3">
        <v>6.3</v>
      </c>
      <c r="G101" s="3"/>
      <c r="H101" s="3"/>
      <c r="I101" s="10"/>
      <c r="J101" s="10">
        <v>21.6</v>
      </c>
      <c r="K101" s="4">
        <f t="shared" si="3"/>
        <v>27.900000000000002</v>
      </c>
      <c r="L101" s="14"/>
      <c r="M101" s="3"/>
      <c r="N101" s="3"/>
      <c r="O101" s="3">
        <v>6.3000000000000007</v>
      </c>
      <c r="P101" s="3"/>
      <c r="Q101" s="3"/>
      <c r="R101" s="3"/>
      <c r="S101" s="3">
        <v>21.6</v>
      </c>
      <c r="T101" s="4">
        <f t="shared" si="4"/>
        <v>27.900000000000002</v>
      </c>
      <c r="U101" s="14">
        <f t="shared" si="5"/>
        <v>0</v>
      </c>
    </row>
    <row r="102" spans="1:21" x14ac:dyDescent="0.25">
      <c r="A102" t="s">
        <v>72</v>
      </c>
      <c r="C102" s="3">
        <v>288.2</v>
      </c>
      <c r="D102" s="3"/>
      <c r="E102" s="3"/>
      <c r="F102" s="3"/>
      <c r="G102" s="3"/>
      <c r="H102" s="3"/>
      <c r="I102" s="10"/>
      <c r="J102" s="10"/>
      <c r="K102" s="4">
        <f t="shared" ref="K102:K162" si="6">SUM(C102:J102)</f>
        <v>288.2</v>
      </c>
      <c r="L102" s="14">
        <v>288.2</v>
      </c>
      <c r="M102" s="3"/>
      <c r="N102" s="3"/>
      <c r="O102" s="3"/>
      <c r="P102" s="3"/>
      <c r="Q102" s="3"/>
      <c r="R102" s="3"/>
      <c r="S102" s="3"/>
      <c r="T102" s="4">
        <f t="shared" ref="T102:T162" si="7">SUM(L102:S102)</f>
        <v>288.2</v>
      </c>
      <c r="U102" s="14">
        <f t="shared" si="5"/>
        <v>0</v>
      </c>
    </row>
    <row r="103" spans="1:21" x14ac:dyDescent="0.25">
      <c r="A103" t="s">
        <v>73</v>
      </c>
      <c r="C103" s="3">
        <v>1.5</v>
      </c>
      <c r="D103" s="3"/>
      <c r="E103" s="3">
        <v>0.1</v>
      </c>
      <c r="F103" s="3">
        <v>0.1</v>
      </c>
      <c r="G103" s="3">
        <v>2.1</v>
      </c>
      <c r="H103" s="3">
        <v>0.1</v>
      </c>
      <c r="I103" s="10"/>
      <c r="J103" s="10"/>
      <c r="K103" s="4">
        <f t="shared" si="6"/>
        <v>3.9000000000000004</v>
      </c>
      <c r="L103" s="14">
        <v>1.5</v>
      </c>
      <c r="M103" s="3"/>
      <c r="N103" s="3">
        <v>0.1</v>
      </c>
      <c r="O103" s="3">
        <v>0.1</v>
      </c>
      <c r="P103" s="3">
        <v>2.1</v>
      </c>
      <c r="Q103" s="3">
        <v>0.1</v>
      </c>
      <c r="R103" s="3"/>
      <c r="S103" s="3"/>
      <c r="T103" s="4">
        <f t="shared" si="7"/>
        <v>3.9000000000000004</v>
      </c>
      <c r="U103" s="14">
        <f t="shared" si="5"/>
        <v>0</v>
      </c>
    </row>
    <row r="104" spans="1:21" x14ac:dyDescent="0.25">
      <c r="A104" t="s">
        <v>74</v>
      </c>
      <c r="C104" s="3">
        <v>2.8</v>
      </c>
      <c r="D104" s="3">
        <v>1.2</v>
      </c>
      <c r="E104" s="3">
        <v>0.8</v>
      </c>
      <c r="F104" s="3">
        <v>0.9</v>
      </c>
      <c r="G104" s="3">
        <v>0.7</v>
      </c>
      <c r="H104" s="3">
        <v>0.2</v>
      </c>
      <c r="I104" s="10"/>
      <c r="J104" s="10"/>
      <c r="K104" s="4">
        <f t="shared" si="6"/>
        <v>6.6000000000000005</v>
      </c>
      <c r="L104" s="14">
        <v>2.8</v>
      </c>
      <c r="M104" s="3">
        <v>1.2</v>
      </c>
      <c r="N104" s="3">
        <v>0.8</v>
      </c>
      <c r="O104" s="3">
        <v>0.9</v>
      </c>
      <c r="P104" s="3">
        <v>0.7</v>
      </c>
      <c r="Q104" s="3">
        <v>0.2</v>
      </c>
      <c r="R104" s="3"/>
      <c r="S104" s="3"/>
      <c r="T104" s="4">
        <f t="shared" si="7"/>
        <v>6.6000000000000005</v>
      </c>
      <c r="U104" s="14">
        <f t="shared" si="5"/>
        <v>0</v>
      </c>
    </row>
    <row r="105" spans="1:21" x14ac:dyDescent="0.25">
      <c r="A105" t="s">
        <v>75</v>
      </c>
      <c r="C105" s="3">
        <v>0.2</v>
      </c>
      <c r="D105" s="3">
        <v>0.1</v>
      </c>
      <c r="E105" s="3">
        <v>0.1</v>
      </c>
      <c r="F105" s="3">
        <v>0</v>
      </c>
      <c r="G105" s="3">
        <v>0.1</v>
      </c>
      <c r="H105" s="3">
        <v>0.1</v>
      </c>
      <c r="I105" s="10"/>
      <c r="J105" s="10"/>
      <c r="K105" s="4">
        <f t="shared" si="6"/>
        <v>0.6</v>
      </c>
      <c r="L105" s="14">
        <v>0.2</v>
      </c>
      <c r="M105" s="3">
        <v>0.1</v>
      </c>
      <c r="N105" s="3">
        <v>0.1</v>
      </c>
      <c r="O105" s="3">
        <v>0</v>
      </c>
      <c r="P105" s="3">
        <v>0.1</v>
      </c>
      <c r="Q105" s="3">
        <v>0.1</v>
      </c>
      <c r="R105" s="3"/>
      <c r="S105" s="3"/>
      <c r="T105" s="4">
        <f t="shared" si="7"/>
        <v>0.6</v>
      </c>
      <c r="U105" s="14">
        <f t="shared" si="5"/>
        <v>0</v>
      </c>
    </row>
    <row r="106" spans="1:21" x14ac:dyDescent="0.25">
      <c r="A106" t="s">
        <v>187</v>
      </c>
      <c r="C106" s="3">
        <v>0.6</v>
      </c>
      <c r="D106" s="3">
        <v>0.8</v>
      </c>
      <c r="E106" s="3">
        <v>1.1000000000000001</v>
      </c>
      <c r="F106" s="3">
        <v>0.7</v>
      </c>
      <c r="G106" s="3">
        <v>0.8</v>
      </c>
      <c r="H106" s="3">
        <v>0</v>
      </c>
      <c r="I106" s="10"/>
      <c r="J106" s="10"/>
      <c r="K106" s="4">
        <f t="shared" si="6"/>
        <v>4</v>
      </c>
      <c r="L106" s="14">
        <v>0.6</v>
      </c>
      <c r="M106" s="3">
        <v>0.8</v>
      </c>
      <c r="N106" s="3">
        <v>1.1000000000000001</v>
      </c>
      <c r="O106" s="3">
        <v>0.7</v>
      </c>
      <c r="P106" s="3">
        <v>0.8</v>
      </c>
      <c r="Q106" s="3">
        <v>0</v>
      </c>
      <c r="R106" s="3"/>
      <c r="S106" s="3"/>
      <c r="T106" s="4">
        <f t="shared" si="7"/>
        <v>4</v>
      </c>
      <c r="U106" s="14">
        <f t="shared" si="5"/>
        <v>0</v>
      </c>
    </row>
    <row r="107" spans="1:21" x14ac:dyDescent="0.25">
      <c r="A107" t="s">
        <v>76</v>
      </c>
      <c r="C107" s="3">
        <v>2.7</v>
      </c>
      <c r="D107" s="3">
        <v>3.2</v>
      </c>
      <c r="E107" s="3">
        <v>3.2</v>
      </c>
      <c r="F107" s="3">
        <v>2.2999999999999998</v>
      </c>
      <c r="G107" s="3">
        <v>2.1</v>
      </c>
      <c r="H107" s="3">
        <v>2.1</v>
      </c>
      <c r="I107" s="10"/>
      <c r="J107" s="10"/>
      <c r="K107" s="4">
        <f t="shared" si="6"/>
        <v>15.600000000000001</v>
      </c>
      <c r="L107" s="14">
        <v>2.7</v>
      </c>
      <c r="M107" s="3">
        <v>3.2</v>
      </c>
      <c r="N107" s="3">
        <v>3.2</v>
      </c>
      <c r="O107" s="3">
        <v>2.2999999999999998</v>
      </c>
      <c r="P107" s="3">
        <v>2.1</v>
      </c>
      <c r="Q107" s="3">
        <v>2.1</v>
      </c>
      <c r="R107" s="3"/>
      <c r="S107" s="3"/>
      <c r="T107" s="4">
        <f t="shared" si="7"/>
        <v>15.600000000000001</v>
      </c>
      <c r="U107" s="14">
        <f t="shared" si="5"/>
        <v>0</v>
      </c>
    </row>
    <row r="108" spans="1:21" x14ac:dyDescent="0.25">
      <c r="A108" t="s">
        <v>77</v>
      </c>
      <c r="C108" s="3">
        <v>0.4</v>
      </c>
      <c r="D108" s="3">
        <v>0.3</v>
      </c>
      <c r="E108" s="3">
        <v>0.2</v>
      </c>
      <c r="F108" s="3">
        <v>0.1</v>
      </c>
      <c r="G108" s="3">
        <v>0.3</v>
      </c>
      <c r="H108" s="3">
        <v>0.2</v>
      </c>
      <c r="I108" s="10"/>
      <c r="J108" s="10"/>
      <c r="K108" s="4">
        <f t="shared" si="6"/>
        <v>1.4999999999999998</v>
      </c>
      <c r="L108" s="14">
        <v>0.4</v>
      </c>
      <c r="M108" s="3">
        <v>0.3</v>
      </c>
      <c r="N108" s="3">
        <v>0.2</v>
      </c>
      <c r="O108" s="3">
        <v>0.1</v>
      </c>
      <c r="P108" s="3">
        <v>0.3</v>
      </c>
      <c r="Q108" s="3">
        <v>0.2</v>
      </c>
      <c r="R108" s="3"/>
      <c r="S108" s="3"/>
      <c r="T108" s="4">
        <f t="shared" si="7"/>
        <v>1.4999999999999998</v>
      </c>
      <c r="U108" s="14">
        <f t="shared" si="5"/>
        <v>0</v>
      </c>
    </row>
    <row r="109" spans="1:21" x14ac:dyDescent="0.25">
      <c r="A109" t="s">
        <v>78</v>
      </c>
      <c r="C109" s="3">
        <v>0.2</v>
      </c>
      <c r="D109" s="3">
        <v>0.2</v>
      </c>
      <c r="E109" s="3">
        <v>0.2</v>
      </c>
      <c r="F109" s="3">
        <v>0.2</v>
      </c>
      <c r="G109" s="3">
        <v>0.2</v>
      </c>
      <c r="H109" s="3">
        <v>0.2</v>
      </c>
      <c r="I109" s="10"/>
      <c r="J109" s="10"/>
      <c r="K109" s="4">
        <f t="shared" si="6"/>
        <v>1.2</v>
      </c>
      <c r="L109" s="14">
        <v>0.2</v>
      </c>
      <c r="M109" s="3">
        <v>0.2</v>
      </c>
      <c r="N109" s="3">
        <v>0.2</v>
      </c>
      <c r="O109" s="3">
        <v>0.2</v>
      </c>
      <c r="P109" s="3">
        <v>0.2</v>
      </c>
      <c r="Q109" s="3">
        <v>0.2</v>
      </c>
      <c r="R109" s="3"/>
      <c r="S109" s="3"/>
      <c r="T109" s="4">
        <f t="shared" si="7"/>
        <v>1.2</v>
      </c>
      <c r="U109" s="14">
        <f t="shared" si="5"/>
        <v>0</v>
      </c>
    </row>
    <row r="110" spans="1:21" x14ac:dyDescent="0.25">
      <c r="A110" t="s">
        <v>177</v>
      </c>
      <c r="C110" s="3"/>
      <c r="D110" s="3"/>
      <c r="E110" s="3">
        <v>0.3</v>
      </c>
      <c r="F110" s="3">
        <v>0.3</v>
      </c>
      <c r="G110" s="3">
        <v>0.2</v>
      </c>
      <c r="H110" s="3">
        <v>0.2</v>
      </c>
      <c r="I110" s="10"/>
      <c r="J110" s="10"/>
      <c r="K110" s="4">
        <f t="shared" si="6"/>
        <v>1</v>
      </c>
      <c r="L110" s="14"/>
      <c r="M110" s="3"/>
      <c r="N110" s="3">
        <v>0.3</v>
      </c>
      <c r="O110" s="3">
        <v>0.3</v>
      </c>
      <c r="P110" s="3">
        <v>0.2</v>
      </c>
      <c r="Q110" s="3">
        <v>0.2</v>
      </c>
      <c r="R110" s="3"/>
      <c r="S110" s="3"/>
      <c r="T110" s="4">
        <f t="shared" si="7"/>
        <v>1</v>
      </c>
      <c r="U110" s="14">
        <f t="shared" si="5"/>
        <v>0</v>
      </c>
    </row>
    <row r="111" spans="1:21" x14ac:dyDescent="0.25">
      <c r="A111" t="s">
        <v>178</v>
      </c>
      <c r="C111" s="3"/>
      <c r="D111" s="3"/>
      <c r="E111" s="3">
        <v>2.2000000000000002</v>
      </c>
      <c r="F111" s="3">
        <v>0.4</v>
      </c>
      <c r="G111" s="3">
        <v>0.7</v>
      </c>
      <c r="H111" s="3">
        <v>0.8</v>
      </c>
      <c r="I111" s="10"/>
      <c r="J111" s="10"/>
      <c r="K111" s="4">
        <f t="shared" si="6"/>
        <v>4.0999999999999996</v>
      </c>
      <c r="L111" s="14"/>
      <c r="M111" s="3"/>
      <c r="N111" s="3">
        <v>2.2000000000000002</v>
      </c>
      <c r="O111" s="3">
        <v>0.4</v>
      </c>
      <c r="P111" s="3">
        <v>0.7</v>
      </c>
      <c r="Q111" s="3">
        <v>0.8</v>
      </c>
      <c r="R111" s="3"/>
      <c r="S111" s="3"/>
      <c r="T111" s="4">
        <f t="shared" si="7"/>
        <v>4.0999999999999996</v>
      </c>
      <c r="U111" s="14">
        <f t="shared" si="5"/>
        <v>0</v>
      </c>
    </row>
    <row r="112" spans="1:21" x14ac:dyDescent="0.25">
      <c r="A112" t="s">
        <v>188</v>
      </c>
      <c r="C112" s="3"/>
      <c r="D112" s="3"/>
      <c r="E112" s="3"/>
      <c r="F112" s="3">
        <v>0.7</v>
      </c>
      <c r="G112" s="3">
        <v>0.8</v>
      </c>
      <c r="H112" s="3">
        <v>1.1000000000000001</v>
      </c>
      <c r="I112" s="10"/>
      <c r="J112" s="10"/>
      <c r="K112" s="4">
        <f t="shared" si="6"/>
        <v>2.6</v>
      </c>
      <c r="L112" s="14"/>
      <c r="M112" s="3"/>
      <c r="N112" s="3"/>
      <c r="O112" s="3">
        <v>0.7</v>
      </c>
      <c r="P112" s="3">
        <v>0.8</v>
      </c>
      <c r="Q112" s="3">
        <v>1.1000000000000001</v>
      </c>
      <c r="R112" s="3"/>
      <c r="S112" s="3"/>
      <c r="T112" s="4">
        <f t="shared" si="7"/>
        <v>2.6</v>
      </c>
      <c r="U112" s="14">
        <f t="shared" si="5"/>
        <v>0</v>
      </c>
    </row>
    <row r="113" spans="1:21" x14ac:dyDescent="0.25">
      <c r="A113" t="s">
        <v>189</v>
      </c>
      <c r="C113" s="3"/>
      <c r="D113" s="3"/>
      <c r="E113" s="3"/>
      <c r="F113" s="3">
        <v>14.3</v>
      </c>
      <c r="G113" s="3">
        <v>20.9</v>
      </c>
      <c r="H113" s="3">
        <v>20.7</v>
      </c>
      <c r="I113" s="10"/>
      <c r="J113" s="10"/>
      <c r="K113" s="4">
        <f t="shared" si="6"/>
        <v>55.900000000000006</v>
      </c>
      <c r="L113" s="14"/>
      <c r="M113" s="3"/>
      <c r="N113" s="3"/>
      <c r="O113" s="3">
        <v>14.3</v>
      </c>
      <c r="P113" s="3">
        <v>20.9</v>
      </c>
      <c r="Q113" s="3">
        <v>20.7</v>
      </c>
      <c r="R113" s="3"/>
      <c r="S113" s="3"/>
      <c r="T113" s="4">
        <f t="shared" si="7"/>
        <v>55.900000000000006</v>
      </c>
      <c r="U113" s="14">
        <f t="shared" si="5"/>
        <v>0</v>
      </c>
    </row>
    <row r="114" spans="1:21" x14ac:dyDescent="0.25">
      <c r="A114" t="s">
        <v>79</v>
      </c>
      <c r="C114" s="3">
        <v>3050</v>
      </c>
      <c r="D114" s="3"/>
      <c r="E114" s="3"/>
      <c r="F114" s="3"/>
      <c r="G114" s="3"/>
      <c r="H114" s="3"/>
      <c r="I114" s="10"/>
      <c r="J114" s="10"/>
      <c r="K114" s="4">
        <f t="shared" si="6"/>
        <v>3050</v>
      </c>
      <c r="L114" s="14">
        <v>3050</v>
      </c>
      <c r="M114" s="3"/>
      <c r="N114" s="3"/>
      <c r="O114" s="3"/>
      <c r="P114" s="3"/>
      <c r="Q114" s="3"/>
      <c r="R114" s="3"/>
      <c r="S114" s="3"/>
      <c r="T114" s="4">
        <f t="shared" si="7"/>
        <v>3050</v>
      </c>
      <c r="U114" s="14">
        <f t="shared" si="5"/>
        <v>0</v>
      </c>
    </row>
    <row r="115" spans="1:21" x14ac:dyDescent="0.25">
      <c r="A115" t="s">
        <v>80</v>
      </c>
      <c r="C115" s="3">
        <v>400.7</v>
      </c>
      <c r="D115" s="3">
        <v>585</v>
      </c>
      <c r="E115" s="3">
        <v>572.1</v>
      </c>
      <c r="F115" s="3">
        <v>564.70000000000005</v>
      </c>
      <c r="G115" s="3">
        <v>772.5</v>
      </c>
      <c r="H115" s="3">
        <v>777.8</v>
      </c>
      <c r="I115" s="10">
        <v>934.1</v>
      </c>
      <c r="J115" s="10">
        <v>944.2</v>
      </c>
      <c r="K115" s="4">
        <f t="shared" si="6"/>
        <v>5551.1</v>
      </c>
      <c r="L115" s="14">
        <v>400.7</v>
      </c>
      <c r="M115" s="3">
        <v>585</v>
      </c>
      <c r="N115" s="3">
        <v>572.1</v>
      </c>
      <c r="O115" s="3">
        <v>564.70000000000005</v>
      </c>
      <c r="P115" s="3">
        <v>772.5</v>
      </c>
      <c r="Q115" s="3">
        <v>777.8</v>
      </c>
      <c r="R115" s="3">
        <v>934.1</v>
      </c>
      <c r="S115" s="3">
        <v>944.2</v>
      </c>
      <c r="T115" s="4">
        <f t="shared" si="7"/>
        <v>5551.1</v>
      </c>
      <c r="U115" s="14">
        <f t="shared" si="5"/>
        <v>0</v>
      </c>
    </row>
    <row r="116" spans="1:21" x14ac:dyDescent="0.25">
      <c r="A116" t="s">
        <v>81</v>
      </c>
      <c r="C116" s="3">
        <v>64.599999999999994</v>
      </c>
      <c r="D116" s="3">
        <v>72.8</v>
      </c>
      <c r="E116" s="3">
        <v>71.8</v>
      </c>
      <c r="F116" s="3">
        <v>75.8</v>
      </c>
      <c r="G116" s="3">
        <v>103.3</v>
      </c>
      <c r="H116" s="3">
        <v>106.9</v>
      </c>
      <c r="I116" s="10">
        <v>125.6</v>
      </c>
      <c r="J116" s="10">
        <v>116.7</v>
      </c>
      <c r="K116" s="4">
        <f t="shared" si="6"/>
        <v>737.50000000000011</v>
      </c>
      <c r="L116" s="14">
        <v>64.599999999999994</v>
      </c>
      <c r="M116" s="3">
        <v>72.8</v>
      </c>
      <c r="N116" s="3">
        <v>71.8</v>
      </c>
      <c r="O116" s="3">
        <v>75.8</v>
      </c>
      <c r="P116" s="3">
        <v>103.30000000000001</v>
      </c>
      <c r="Q116" s="3">
        <v>106.9</v>
      </c>
      <c r="R116" s="3">
        <v>125.6</v>
      </c>
      <c r="S116" s="3">
        <v>116.7</v>
      </c>
      <c r="T116" s="4">
        <f t="shared" si="7"/>
        <v>737.50000000000011</v>
      </c>
      <c r="U116" s="14">
        <f t="shared" si="5"/>
        <v>0</v>
      </c>
    </row>
    <row r="117" spans="1:21" x14ac:dyDescent="0.25">
      <c r="A117" t="s">
        <v>82</v>
      </c>
      <c r="C117" s="3">
        <v>91.5</v>
      </c>
      <c r="D117" s="3"/>
      <c r="E117" s="3"/>
      <c r="F117" s="3"/>
      <c r="G117" s="3"/>
      <c r="H117" s="3"/>
      <c r="I117" s="10"/>
      <c r="J117" s="10"/>
      <c r="K117" s="4">
        <f t="shared" si="6"/>
        <v>91.5</v>
      </c>
      <c r="L117" s="14">
        <v>91.5</v>
      </c>
      <c r="M117" s="3"/>
      <c r="N117" s="3"/>
      <c r="O117" s="3"/>
      <c r="P117" s="3"/>
      <c r="Q117" s="3"/>
      <c r="R117" s="3"/>
      <c r="S117" s="3"/>
      <c r="T117" s="4">
        <f t="shared" si="7"/>
        <v>91.5</v>
      </c>
      <c r="U117" s="14">
        <f t="shared" si="5"/>
        <v>0</v>
      </c>
    </row>
    <row r="118" spans="1:21" x14ac:dyDescent="0.25">
      <c r="A118" t="s">
        <v>83</v>
      </c>
      <c r="C118" s="3">
        <v>16.600000000000001</v>
      </c>
      <c r="D118" s="3">
        <v>16.600000000000001</v>
      </c>
      <c r="E118" s="3">
        <v>17</v>
      </c>
      <c r="F118" s="3">
        <v>17.399999999999999</v>
      </c>
      <c r="G118" s="3">
        <v>21.9</v>
      </c>
      <c r="H118" s="3">
        <v>18.100000000000001</v>
      </c>
      <c r="I118" s="10">
        <v>20</v>
      </c>
      <c r="J118" s="10">
        <v>20.2</v>
      </c>
      <c r="K118" s="4">
        <f t="shared" si="6"/>
        <v>147.79999999999998</v>
      </c>
      <c r="L118" s="14">
        <v>16.600000000000001</v>
      </c>
      <c r="M118" s="3">
        <v>16.600000000000001</v>
      </c>
      <c r="N118" s="3">
        <v>17</v>
      </c>
      <c r="O118" s="3">
        <v>17.399999999999999</v>
      </c>
      <c r="P118" s="3">
        <v>21.9</v>
      </c>
      <c r="Q118" s="3">
        <v>18.100000000000001</v>
      </c>
      <c r="R118" s="3">
        <v>20</v>
      </c>
      <c r="S118" s="3">
        <v>20.2</v>
      </c>
      <c r="T118" s="4">
        <f t="shared" si="7"/>
        <v>147.79999999999998</v>
      </c>
      <c r="U118" s="14">
        <f t="shared" si="5"/>
        <v>0</v>
      </c>
    </row>
    <row r="119" spans="1:21" x14ac:dyDescent="0.25">
      <c r="A119" t="s">
        <v>84</v>
      </c>
      <c r="C119" s="3">
        <v>7.4</v>
      </c>
      <c r="D119" s="3">
        <v>7.8</v>
      </c>
      <c r="E119" s="3">
        <v>10.6</v>
      </c>
      <c r="F119" s="3">
        <v>11.3</v>
      </c>
      <c r="G119" s="3">
        <v>11.8</v>
      </c>
      <c r="H119" s="3">
        <v>11.3</v>
      </c>
      <c r="I119" s="10">
        <v>10.9</v>
      </c>
      <c r="J119" s="10">
        <v>10.4</v>
      </c>
      <c r="K119" s="4">
        <f t="shared" si="6"/>
        <v>81.5</v>
      </c>
      <c r="L119" s="14">
        <v>7.4</v>
      </c>
      <c r="M119" s="3">
        <v>7.8000000000000007</v>
      </c>
      <c r="N119" s="3">
        <v>10.600000000000001</v>
      </c>
      <c r="O119" s="3">
        <v>11.3</v>
      </c>
      <c r="P119" s="3">
        <v>11.8</v>
      </c>
      <c r="Q119" s="3">
        <v>11.3</v>
      </c>
      <c r="R119" s="3">
        <v>10.9</v>
      </c>
      <c r="S119" s="3">
        <v>10.4</v>
      </c>
      <c r="T119" s="4">
        <f t="shared" si="7"/>
        <v>81.500000000000014</v>
      </c>
      <c r="U119" s="14">
        <f t="shared" si="5"/>
        <v>0</v>
      </c>
    </row>
    <row r="120" spans="1:21" x14ac:dyDescent="0.25">
      <c r="A120" t="s">
        <v>85</v>
      </c>
      <c r="C120" s="3">
        <v>6.4</v>
      </c>
      <c r="D120" s="3">
        <v>6.6</v>
      </c>
      <c r="E120" s="3">
        <v>9</v>
      </c>
      <c r="F120" s="3">
        <v>8.9</v>
      </c>
      <c r="G120" s="3">
        <v>9.1999999999999993</v>
      </c>
      <c r="H120" s="3">
        <v>9.1</v>
      </c>
      <c r="I120" s="10">
        <v>8.9</v>
      </c>
      <c r="J120" s="10">
        <v>8.6999999999999993</v>
      </c>
      <c r="K120" s="4">
        <f t="shared" si="6"/>
        <v>66.8</v>
      </c>
      <c r="L120" s="14">
        <v>6.4</v>
      </c>
      <c r="M120" s="3">
        <v>6.6</v>
      </c>
      <c r="N120" s="3">
        <v>9</v>
      </c>
      <c r="O120" s="3">
        <v>8.9</v>
      </c>
      <c r="P120" s="3">
        <v>9.1999999999999993</v>
      </c>
      <c r="Q120" s="3">
        <v>9.1</v>
      </c>
      <c r="R120" s="3">
        <v>8.9</v>
      </c>
      <c r="S120" s="3">
        <v>8.6999999999999993</v>
      </c>
      <c r="T120" s="4">
        <f t="shared" si="7"/>
        <v>66.8</v>
      </c>
      <c r="U120" s="14">
        <f t="shared" si="5"/>
        <v>0</v>
      </c>
    </row>
    <row r="121" spans="1:21" x14ac:dyDescent="0.25">
      <c r="A121" t="s">
        <v>86</v>
      </c>
      <c r="C121" s="3">
        <v>1.2</v>
      </c>
      <c r="D121" s="3">
        <v>1.3</v>
      </c>
      <c r="E121" s="3">
        <v>1.9</v>
      </c>
      <c r="F121" s="3">
        <v>2</v>
      </c>
      <c r="G121" s="3">
        <v>2</v>
      </c>
      <c r="H121" s="3">
        <v>2</v>
      </c>
      <c r="I121" s="10">
        <v>1.9</v>
      </c>
      <c r="J121" s="10">
        <v>1.8</v>
      </c>
      <c r="K121" s="4">
        <f t="shared" si="6"/>
        <v>14.100000000000001</v>
      </c>
      <c r="L121" s="14">
        <v>1.2</v>
      </c>
      <c r="M121" s="3">
        <v>1.2999999999999998</v>
      </c>
      <c r="N121" s="3">
        <v>1.9</v>
      </c>
      <c r="O121" s="3">
        <v>2</v>
      </c>
      <c r="P121" s="3">
        <v>2</v>
      </c>
      <c r="Q121" s="3">
        <v>2</v>
      </c>
      <c r="R121" s="3">
        <v>1.9</v>
      </c>
      <c r="S121" s="3">
        <v>1.8</v>
      </c>
      <c r="T121" s="4">
        <f t="shared" si="7"/>
        <v>14.100000000000001</v>
      </c>
      <c r="U121" s="14">
        <f t="shared" si="5"/>
        <v>0</v>
      </c>
    </row>
    <row r="122" spans="1:21" x14ac:dyDescent="0.25">
      <c r="A122" t="s">
        <v>87</v>
      </c>
      <c r="C122" s="3">
        <v>17.8</v>
      </c>
      <c r="D122" s="3">
        <v>20.9</v>
      </c>
      <c r="E122" s="3">
        <v>30</v>
      </c>
      <c r="F122" s="3">
        <v>30.4</v>
      </c>
      <c r="G122" s="3">
        <v>28.3</v>
      </c>
      <c r="H122" s="3">
        <v>24</v>
      </c>
      <c r="I122" s="10">
        <v>14.7</v>
      </c>
      <c r="J122" s="10">
        <v>13.8</v>
      </c>
      <c r="K122" s="4">
        <f t="shared" si="6"/>
        <v>179.89999999999998</v>
      </c>
      <c r="L122" s="14">
        <v>17.8</v>
      </c>
      <c r="M122" s="3">
        <v>20.9</v>
      </c>
      <c r="N122" s="3">
        <v>30</v>
      </c>
      <c r="O122" s="3">
        <v>30.4</v>
      </c>
      <c r="P122" s="3">
        <v>28.299999999999997</v>
      </c>
      <c r="Q122" s="3">
        <v>24</v>
      </c>
      <c r="R122" s="3">
        <v>14.7</v>
      </c>
      <c r="S122" s="3">
        <v>13.8</v>
      </c>
      <c r="T122" s="4">
        <f t="shared" si="7"/>
        <v>179.89999999999998</v>
      </c>
      <c r="U122" s="14">
        <f t="shared" si="5"/>
        <v>0</v>
      </c>
    </row>
    <row r="123" spans="1:21" x14ac:dyDescent="0.25">
      <c r="A123" t="s">
        <v>88</v>
      </c>
      <c r="C123" s="3">
        <v>6.3</v>
      </c>
      <c r="D123" s="3">
        <v>6.7</v>
      </c>
      <c r="E123" s="3">
        <v>9.6</v>
      </c>
      <c r="F123" s="3">
        <v>9.3000000000000007</v>
      </c>
      <c r="G123" s="3">
        <v>9.1999999999999993</v>
      </c>
      <c r="H123" s="3">
        <v>9</v>
      </c>
      <c r="I123" s="10">
        <v>8.8000000000000007</v>
      </c>
      <c r="J123" s="10">
        <v>8.4</v>
      </c>
      <c r="K123" s="4">
        <f t="shared" si="6"/>
        <v>67.300000000000011</v>
      </c>
      <c r="L123" s="14">
        <v>6.3</v>
      </c>
      <c r="M123" s="3">
        <v>6.7</v>
      </c>
      <c r="N123" s="3">
        <v>9.6</v>
      </c>
      <c r="O123" s="3">
        <v>9.3000000000000007</v>
      </c>
      <c r="P123" s="3">
        <v>9.1999999999999993</v>
      </c>
      <c r="Q123" s="3">
        <v>9</v>
      </c>
      <c r="R123" s="3">
        <v>8.8000000000000007</v>
      </c>
      <c r="S123" s="3">
        <v>8.4</v>
      </c>
      <c r="T123" s="4">
        <f t="shared" si="7"/>
        <v>67.300000000000011</v>
      </c>
      <c r="U123" s="14">
        <f t="shared" si="5"/>
        <v>0</v>
      </c>
    </row>
    <row r="124" spans="1:21" x14ac:dyDescent="0.25">
      <c r="A124" t="s">
        <v>89</v>
      </c>
      <c r="C124" s="3">
        <v>5.7</v>
      </c>
      <c r="D124" s="3">
        <v>6.2</v>
      </c>
      <c r="E124" s="3">
        <v>2.7</v>
      </c>
      <c r="F124" s="3">
        <v>4.2</v>
      </c>
      <c r="G124" s="3">
        <v>3.8</v>
      </c>
      <c r="H124" s="3">
        <v>4.4000000000000004</v>
      </c>
      <c r="I124" s="10">
        <v>3.4</v>
      </c>
      <c r="J124" s="10">
        <v>2.9</v>
      </c>
      <c r="K124" s="4">
        <f t="shared" si="6"/>
        <v>33.299999999999997</v>
      </c>
      <c r="L124" s="14">
        <v>5.6999999999999993</v>
      </c>
      <c r="M124" s="3">
        <v>6.2</v>
      </c>
      <c r="N124" s="3">
        <v>2.7</v>
      </c>
      <c r="O124" s="3">
        <v>4.2</v>
      </c>
      <c r="P124" s="3">
        <v>3.8</v>
      </c>
      <c r="Q124" s="3">
        <v>4.4000000000000004</v>
      </c>
      <c r="R124" s="3">
        <v>3.4</v>
      </c>
      <c r="S124" s="3">
        <v>2.9</v>
      </c>
      <c r="T124" s="4">
        <f t="shared" si="7"/>
        <v>33.299999999999997</v>
      </c>
      <c r="U124" s="14">
        <f t="shared" si="5"/>
        <v>0</v>
      </c>
    </row>
    <row r="125" spans="1:21" x14ac:dyDescent="0.25">
      <c r="A125" t="s">
        <v>90</v>
      </c>
      <c r="C125" s="3">
        <v>4.5</v>
      </c>
      <c r="D125" s="3">
        <v>5.3</v>
      </c>
      <c r="E125" s="3">
        <v>6.6</v>
      </c>
      <c r="F125" s="3">
        <v>9.5</v>
      </c>
      <c r="G125" s="3">
        <v>11.3</v>
      </c>
      <c r="H125" s="3">
        <v>10.7</v>
      </c>
      <c r="I125" s="10">
        <v>3.7</v>
      </c>
      <c r="J125" s="10">
        <v>3</v>
      </c>
      <c r="K125" s="4">
        <f t="shared" si="6"/>
        <v>54.600000000000009</v>
      </c>
      <c r="L125" s="14">
        <v>4.5</v>
      </c>
      <c r="M125" s="3">
        <v>5.3000000000000007</v>
      </c>
      <c r="N125" s="3">
        <v>6.6</v>
      </c>
      <c r="O125" s="3">
        <v>9.5</v>
      </c>
      <c r="P125" s="3">
        <v>11.299999999999999</v>
      </c>
      <c r="Q125" s="3">
        <v>10.7</v>
      </c>
      <c r="R125" s="3">
        <v>3.7</v>
      </c>
      <c r="S125" s="3">
        <v>3</v>
      </c>
      <c r="T125" s="4">
        <f t="shared" si="7"/>
        <v>54.599999999999994</v>
      </c>
      <c r="U125" s="14">
        <f t="shared" si="5"/>
        <v>0</v>
      </c>
    </row>
    <row r="126" spans="1:21" x14ac:dyDescent="0.25">
      <c r="A126" t="s">
        <v>91</v>
      </c>
      <c r="C126" s="3">
        <v>10.7</v>
      </c>
      <c r="D126" s="3">
        <v>12</v>
      </c>
      <c r="E126" s="3">
        <v>15.4</v>
      </c>
      <c r="F126" s="3">
        <v>15.9</v>
      </c>
      <c r="G126" s="3">
        <v>18.100000000000001</v>
      </c>
      <c r="H126" s="3">
        <v>18</v>
      </c>
      <c r="I126" s="10">
        <v>12.9</v>
      </c>
      <c r="J126" s="10">
        <v>12.4</v>
      </c>
      <c r="K126" s="4">
        <f t="shared" si="6"/>
        <v>115.4</v>
      </c>
      <c r="L126" s="14">
        <v>10.7</v>
      </c>
      <c r="M126" s="3">
        <v>12</v>
      </c>
      <c r="N126" s="3">
        <v>15.4</v>
      </c>
      <c r="O126" s="3">
        <v>15.9</v>
      </c>
      <c r="P126" s="3">
        <v>18.100000000000001</v>
      </c>
      <c r="Q126" s="3">
        <v>18</v>
      </c>
      <c r="R126" s="3">
        <v>12.9</v>
      </c>
      <c r="S126" s="3">
        <v>12.4</v>
      </c>
      <c r="T126" s="4">
        <f t="shared" si="7"/>
        <v>115.4</v>
      </c>
      <c r="U126" s="14">
        <f t="shared" si="5"/>
        <v>0</v>
      </c>
    </row>
    <row r="127" spans="1:21" x14ac:dyDescent="0.25">
      <c r="A127" t="s">
        <v>92</v>
      </c>
      <c r="C127" s="3">
        <v>4.8</v>
      </c>
      <c r="D127" s="3">
        <v>5.0999999999999996</v>
      </c>
      <c r="E127" s="3">
        <v>7.1</v>
      </c>
      <c r="F127" s="3">
        <v>7.9</v>
      </c>
      <c r="G127" s="3">
        <v>7.7</v>
      </c>
      <c r="H127" s="3">
        <v>7.9</v>
      </c>
      <c r="I127" s="10">
        <v>8.1</v>
      </c>
      <c r="J127" s="10">
        <v>7.8</v>
      </c>
      <c r="K127" s="4">
        <f t="shared" si="6"/>
        <v>56.4</v>
      </c>
      <c r="L127" s="14">
        <v>4.8</v>
      </c>
      <c r="M127" s="3">
        <v>5.1000000000000005</v>
      </c>
      <c r="N127" s="3">
        <v>7.1</v>
      </c>
      <c r="O127" s="3">
        <v>7.9</v>
      </c>
      <c r="P127" s="3">
        <v>7.7</v>
      </c>
      <c r="Q127" s="3">
        <v>7.9</v>
      </c>
      <c r="R127" s="3">
        <v>8.1</v>
      </c>
      <c r="S127" s="3">
        <v>7.8</v>
      </c>
      <c r="T127" s="4">
        <f t="shared" si="7"/>
        <v>56.4</v>
      </c>
      <c r="U127" s="14">
        <f t="shared" si="5"/>
        <v>0</v>
      </c>
    </row>
    <row r="128" spans="1:21" x14ac:dyDescent="0.25">
      <c r="A128" t="s">
        <v>93</v>
      </c>
      <c r="C128" s="3">
        <v>43.4</v>
      </c>
      <c r="D128" s="3">
        <v>43.7</v>
      </c>
      <c r="E128" s="3">
        <v>36.9</v>
      </c>
      <c r="F128" s="3">
        <v>21</v>
      </c>
      <c r="G128" s="3">
        <v>20.2</v>
      </c>
      <c r="H128" s="3">
        <v>20.5</v>
      </c>
      <c r="I128" s="10">
        <v>15.1</v>
      </c>
      <c r="J128" s="10">
        <v>13.1</v>
      </c>
      <c r="K128" s="4">
        <f t="shared" si="6"/>
        <v>213.89999999999998</v>
      </c>
      <c r="L128" s="14">
        <v>43.4</v>
      </c>
      <c r="M128" s="3">
        <v>43.7</v>
      </c>
      <c r="N128" s="3">
        <v>36.9</v>
      </c>
      <c r="O128" s="3">
        <v>21</v>
      </c>
      <c r="P128" s="3">
        <v>20.2</v>
      </c>
      <c r="Q128" s="3">
        <v>20.5</v>
      </c>
      <c r="R128" s="3">
        <v>15.1</v>
      </c>
      <c r="S128" s="3">
        <v>13.1</v>
      </c>
      <c r="T128" s="4">
        <f t="shared" si="7"/>
        <v>213.89999999999998</v>
      </c>
      <c r="U128" s="14">
        <f t="shared" si="5"/>
        <v>0</v>
      </c>
    </row>
    <row r="129" spans="1:21" x14ac:dyDescent="0.25">
      <c r="A129" t="s">
        <v>94</v>
      </c>
      <c r="C129" s="3">
        <v>73.900000000000006</v>
      </c>
      <c r="D129" s="3">
        <v>80.8</v>
      </c>
      <c r="E129" s="3">
        <v>92.6</v>
      </c>
      <c r="F129" s="3">
        <v>78.7</v>
      </c>
      <c r="G129" s="3">
        <v>35.299999999999997</v>
      </c>
      <c r="H129" s="3">
        <v>31.7</v>
      </c>
      <c r="I129" s="10">
        <v>12.2</v>
      </c>
      <c r="J129" s="10">
        <v>10.9</v>
      </c>
      <c r="K129" s="4">
        <f t="shared" si="6"/>
        <v>416.09999999999997</v>
      </c>
      <c r="L129" s="14">
        <v>73.899999999999991</v>
      </c>
      <c r="M129" s="3">
        <v>80.8</v>
      </c>
      <c r="N129" s="3">
        <v>92.600000000000009</v>
      </c>
      <c r="O129" s="3">
        <v>78.7</v>
      </c>
      <c r="P129" s="3">
        <v>35.299999999999997</v>
      </c>
      <c r="Q129" s="3">
        <v>31.7</v>
      </c>
      <c r="R129" s="3">
        <v>12.2</v>
      </c>
      <c r="S129" s="3">
        <v>10.9</v>
      </c>
      <c r="T129" s="4">
        <f t="shared" si="7"/>
        <v>416.09999999999997</v>
      </c>
      <c r="U129" s="14">
        <f t="shared" si="5"/>
        <v>0</v>
      </c>
    </row>
    <row r="130" spans="1:21" x14ac:dyDescent="0.25">
      <c r="A130" t="s">
        <v>95</v>
      </c>
      <c r="C130" s="3">
        <v>8.1999999999999993</v>
      </c>
      <c r="D130" s="3">
        <v>8.4</v>
      </c>
      <c r="E130" s="3">
        <v>9.4</v>
      </c>
      <c r="F130" s="3">
        <v>9.6</v>
      </c>
      <c r="G130" s="3">
        <v>9.4</v>
      </c>
      <c r="H130" s="3">
        <v>9.5</v>
      </c>
      <c r="I130" s="10">
        <v>9.8000000000000007</v>
      </c>
      <c r="J130" s="10">
        <v>9.1</v>
      </c>
      <c r="K130" s="4">
        <f t="shared" si="6"/>
        <v>73.399999999999991</v>
      </c>
      <c r="L130" s="14">
        <v>8.1999999999999993</v>
      </c>
      <c r="M130" s="3">
        <v>8.3999999999999986</v>
      </c>
      <c r="N130" s="3">
        <v>9.4</v>
      </c>
      <c r="O130" s="3">
        <v>9.6</v>
      </c>
      <c r="P130" s="3">
        <v>9.4</v>
      </c>
      <c r="Q130" s="3">
        <v>9.5</v>
      </c>
      <c r="R130" s="3">
        <v>9.8000000000000007</v>
      </c>
      <c r="S130" s="3">
        <v>9.1</v>
      </c>
      <c r="T130" s="4">
        <f t="shared" si="7"/>
        <v>73.399999999999991</v>
      </c>
      <c r="U130" s="14">
        <f t="shared" si="5"/>
        <v>0</v>
      </c>
    </row>
    <row r="131" spans="1:21" x14ac:dyDescent="0.25">
      <c r="A131" t="s">
        <v>96</v>
      </c>
      <c r="C131" s="3">
        <v>16.100000000000001</v>
      </c>
      <c r="D131" s="3">
        <v>15.5</v>
      </c>
      <c r="E131" s="3">
        <v>14.9</v>
      </c>
      <c r="F131" s="3">
        <v>14.9</v>
      </c>
      <c r="G131" s="3">
        <v>13.5</v>
      </c>
      <c r="H131" s="3">
        <v>13.2</v>
      </c>
      <c r="I131" s="10">
        <v>11.3</v>
      </c>
      <c r="J131" s="10">
        <v>10.5</v>
      </c>
      <c r="K131" s="4">
        <f t="shared" si="6"/>
        <v>109.9</v>
      </c>
      <c r="L131" s="14">
        <v>16.100000000000001</v>
      </c>
      <c r="M131" s="3">
        <v>15.5</v>
      </c>
      <c r="N131" s="3">
        <v>14.899999999999999</v>
      </c>
      <c r="O131" s="3">
        <v>14.899999999999999</v>
      </c>
      <c r="P131" s="3">
        <v>13.5</v>
      </c>
      <c r="Q131" s="3">
        <v>13.200000000000001</v>
      </c>
      <c r="R131" s="3">
        <v>11.3</v>
      </c>
      <c r="S131" s="3">
        <v>10.5</v>
      </c>
      <c r="T131" s="4">
        <f t="shared" si="7"/>
        <v>109.9</v>
      </c>
      <c r="U131" s="14">
        <f t="shared" si="5"/>
        <v>0</v>
      </c>
    </row>
    <row r="132" spans="1:21" x14ac:dyDescent="0.25">
      <c r="A132" t="s">
        <v>97</v>
      </c>
      <c r="C132" s="3">
        <v>5.5</v>
      </c>
      <c r="D132" s="3">
        <v>5.6</v>
      </c>
      <c r="E132" s="3">
        <v>6.7</v>
      </c>
      <c r="F132" s="3">
        <v>7.3</v>
      </c>
      <c r="G132" s="3">
        <v>7.2</v>
      </c>
      <c r="H132" s="3">
        <v>7.4</v>
      </c>
      <c r="I132" s="10">
        <v>6.2</v>
      </c>
      <c r="J132" s="10">
        <v>5.8</v>
      </c>
      <c r="K132" s="4">
        <f t="shared" si="6"/>
        <v>51.7</v>
      </c>
      <c r="L132" s="14">
        <v>5.5</v>
      </c>
      <c r="M132" s="3">
        <v>5.6</v>
      </c>
      <c r="N132" s="3">
        <v>6.7</v>
      </c>
      <c r="O132" s="3">
        <v>7.3000000000000007</v>
      </c>
      <c r="P132" s="3">
        <v>7.1999999999999993</v>
      </c>
      <c r="Q132" s="3">
        <v>7.4</v>
      </c>
      <c r="R132" s="3">
        <v>6.2</v>
      </c>
      <c r="S132" s="3">
        <v>5.8</v>
      </c>
      <c r="T132" s="4">
        <f t="shared" si="7"/>
        <v>51.699999999999996</v>
      </c>
      <c r="U132" s="14">
        <f t="shared" si="5"/>
        <v>0</v>
      </c>
    </row>
    <row r="133" spans="1:21" x14ac:dyDescent="0.25">
      <c r="A133" t="s">
        <v>98</v>
      </c>
      <c r="C133" s="3">
        <v>2.2000000000000002</v>
      </c>
      <c r="D133" s="3">
        <v>3</v>
      </c>
      <c r="E133" s="3">
        <v>3.8</v>
      </c>
      <c r="F133" s="3">
        <v>3.4</v>
      </c>
      <c r="G133" s="3">
        <v>3.5</v>
      </c>
      <c r="H133" s="3">
        <v>3.4</v>
      </c>
      <c r="I133" s="10">
        <v>2.9</v>
      </c>
      <c r="J133" s="10">
        <v>2.6</v>
      </c>
      <c r="K133" s="4">
        <f t="shared" si="6"/>
        <v>24.8</v>
      </c>
      <c r="L133" s="14">
        <v>2.1999999999999997</v>
      </c>
      <c r="M133" s="3">
        <v>3</v>
      </c>
      <c r="N133" s="3">
        <v>3.8</v>
      </c>
      <c r="O133" s="3">
        <v>3.4000000000000004</v>
      </c>
      <c r="P133" s="3">
        <v>3.5</v>
      </c>
      <c r="Q133" s="3">
        <v>3.4</v>
      </c>
      <c r="R133" s="3">
        <v>2.9</v>
      </c>
      <c r="S133" s="3">
        <v>2.6</v>
      </c>
      <c r="T133" s="4">
        <f t="shared" si="7"/>
        <v>24.8</v>
      </c>
      <c r="U133" s="14">
        <f t="shared" si="5"/>
        <v>0</v>
      </c>
    </row>
    <row r="134" spans="1:21" x14ac:dyDescent="0.25">
      <c r="A134" t="s">
        <v>99</v>
      </c>
      <c r="C134" s="3">
        <v>10.3</v>
      </c>
      <c r="D134" s="3">
        <v>8.5</v>
      </c>
      <c r="E134" s="3">
        <v>9.8000000000000007</v>
      </c>
      <c r="F134" s="3">
        <v>12.3</v>
      </c>
      <c r="G134" s="3">
        <v>11.5</v>
      </c>
      <c r="H134" s="3">
        <v>8.9</v>
      </c>
      <c r="I134" s="10">
        <v>4.0999999999999996</v>
      </c>
      <c r="J134" s="10">
        <v>3.5</v>
      </c>
      <c r="K134" s="4">
        <f t="shared" si="6"/>
        <v>68.900000000000006</v>
      </c>
      <c r="L134" s="14">
        <v>10.3</v>
      </c>
      <c r="M134" s="3">
        <v>8.5</v>
      </c>
      <c r="N134" s="3">
        <v>9.8000000000000007</v>
      </c>
      <c r="O134" s="3">
        <v>12.3</v>
      </c>
      <c r="P134" s="3">
        <v>11.5</v>
      </c>
      <c r="Q134" s="3">
        <v>8.9</v>
      </c>
      <c r="R134" s="3">
        <v>4.0999999999999996</v>
      </c>
      <c r="S134" s="3">
        <v>3.5</v>
      </c>
      <c r="T134" s="4">
        <f t="shared" si="7"/>
        <v>68.900000000000006</v>
      </c>
      <c r="U134" s="14">
        <f t="shared" si="5"/>
        <v>0</v>
      </c>
    </row>
    <row r="135" spans="1:21" x14ac:dyDescent="0.25">
      <c r="A135" t="s">
        <v>100</v>
      </c>
      <c r="C135" s="3">
        <v>10.7</v>
      </c>
      <c r="D135" s="3">
        <v>9.3000000000000007</v>
      </c>
      <c r="E135" s="3">
        <v>11.5</v>
      </c>
      <c r="F135" s="3">
        <v>11.7</v>
      </c>
      <c r="G135" s="3">
        <v>11.9</v>
      </c>
      <c r="H135" s="3">
        <v>11.5</v>
      </c>
      <c r="I135" s="10">
        <v>10.6</v>
      </c>
      <c r="J135" s="10">
        <v>9.6999999999999993</v>
      </c>
      <c r="K135" s="4">
        <f t="shared" si="6"/>
        <v>86.899999999999991</v>
      </c>
      <c r="L135" s="14">
        <v>10.7</v>
      </c>
      <c r="M135" s="3">
        <v>9.3000000000000007</v>
      </c>
      <c r="N135" s="3">
        <v>11.5</v>
      </c>
      <c r="O135" s="3">
        <v>11.7</v>
      </c>
      <c r="P135" s="3">
        <v>11.9</v>
      </c>
      <c r="Q135" s="3">
        <v>11.5</v>
      </c>
      <c r="R135" s="3">
        <v>10.6</v>
      </c>
      <c r="S135" s="3">
        <v>9.6999999999999993</v>
      </c>
      <c r="T135" s="4">
        <f t="shared" si="7"/>
        <v>86.899999999999991</v>
      </c>
      <c r="U135" s="14">
        <f t="shared" si="5"/>
        <v>0</v>
      </c>
    </row>
    <row r="136" spans="1:21" x14ac:dyDescent="0.25">
      <c r="A136" t="s">
        <v>101</v>
      </c>
      <c r="C136" s="3">
        <v>5.3</v>
      </c>
      <c r="D136" s="3">
        <v>4.2</v>
      </c>
      <c r="E136" s="3">
        <v>4.5</v>
      </c>
      <c r="F136" s="3">
        <v>4.3</v>
      </c>
      <c r="G136" s="3">
        <v>3.3</v>
      </c>
      <c r="H136" s="3">
        <v>4.7</v>
      </c>
      <c r="I136" s="10">
        <v>2.2000000000000002</v>
      </c>
      <c r="J136" s="10">
        <v>2</v>
      </c>
      <c r="K136" s="4">
        <f t="shared" si="6"/>
        <v>30.5</v>
      </c>
      <c r="L136" s="14">
        <v>5.3</v>
      </c>
      <c r="M136" s="3">
        <v>4.2</v>
      </c>
      <c r="N136" s="3">
        <v>4.5</v>
      </c>
      <c r="O136" s="3">
        <v>4.3000000000000007</v>
      </c>
      <c r="P136" s="3">
        <v>3.3</v>
      </c>
      <c r="Q136" s="3">
        <v>4.7</v>
      </c>
      <c r="R136" s="3">
        <v>2.2000000000000002</v>
      </c>
      <c r="S136" s="3">
        <v>2</v>
      </c>
      <c r="T136" s="4">
        <f t="shared" si="7"/>
        <v>30.5</v>
      </c>
      <c r="U136" s="14">
        <f t="shared" ref="U136:U199" si="8">K136-T136</f>
        <v>0</v>
      </c>
    </row>
    <row r="137" spans="1:21" x14ac:dyDescent="0.25">
      <c r="A137" t="s">
        <v>102</v>
      </c>
      <c r="C137" s="3">
        <v>41.1</v>
      </c>
      <c r="D137" s="3">
        <v>32</v>
      </c>
      <c r="E137" s="3">
        <v>35.700000000000003</v>
      </c>
      <c r="F137" s="3">
        <v>37.1</v>
      </c>
      <c r="G137" s="3">
        <v>19.600000000000001</v>
      </c>
      <c r="H137" s="3">
        <v>18.600000000000001</v>
      </c>
      <c r="I137" s="10">
        <v>14.2</v>
      </c>
      <c r="J137" s="10">
        <v>12.2</v>
      </c>
      <c r="K137" s="4">
        <f t="shared" si="6"/>
        <v>210.49999999999997</v>
      </c>
      <c r="L137" s="14">
        <v>41.1</v>
      </c>
      <c r="M137" s="3">
        <v>32</v>
      </c>
      <c r="N137" s="3">
        <v>35.700000000000003</v>
      </c>
      <c r="O137" s="3">
        <v>37.1</v>
      </c>
      <c r="P137" s="3">
        <v>19.600000000000001</v>
      </c>
      <c r="Q137" s="3">
        <v>18.600000000000001</v>
      </c>
      <c r="R137" s="3">
        <v>14.2</v>
      </c>
      <c r="S137" s="3">
        <v>12.2</v>
      </c>
      <c r="T137" s="4">
        <f t="shared" si="7"/>
        <v>210.49999999999997</v>
      </c>
      <c r="U137" s="14">
        <f t="shared" si="8"/>
        <v>0</v>
      </c>
    </row>
    <row r="138" spans="1:21" x14ac:dyDescent="0.25">
      <c r="A138" t="s">
        <v>103</v>
      </c>
      <c r="C138" s="3">
        <v>18.2</v>
      </c>
      <c r="D138" s="3">
        <v>16.5</v>
      </c>
      <c r="E138" s="3">
        <v>21.7</v>
      </c>
      <c r="F138" s="3">
        <v>18.399999999999999</v>
      </c>
      <c r="G138" s="3">
        <v>18.5</v>
      </c>
      <c r="H138" s="3">
        <v>19</v>
      </c>
      <c r="I138" s="10">
        <v>9.1999999999999993</v>
      </c>
      <c r="J138" s="10">
        <v>8.9</v>
      </c>
      <c r="K138" s="4">
        <f t="shared" si="6"/>
        <v>130.4</v>
      </c>
      <c r="L138" s="14">
        <v>18.200000000000003</v>
      </c>
      <c r="M138" s="3">
        <v>16.5</v>
      </c>
      <c r="N138" s="3">
        <v>21.7</v>
      </c>
      <c r="O138" s="3">
        <v>18.399999999999999</v>
      </c>
      <c r="P138" s="3">
        <v>18.5</v>
      </c>
      <c r="Q138" s="3">
        <v>19</v>
      </c>
      <c r="R138" s="3">
        <v>9.1999999999999993</v>
      </c>
      <c r="S138" s="3">
        <v>8.9</v>
      </c>
      <c r="T138" s="4">
        <f t="shared" si="7"/>
        <v>130.4</v>
      </c>
      <c r="U138" s="14">
        <f t="shared" si="8"/>
        <v>0</v>
      </c>
    </row>
    <row r="139" spans="1:21" x14ac:dyDescent="0.25">
      <c r="A139" t="s">
        <v>104</v>
      </c>
      <c r="C139" s="3">
        <v>1.6</v>
      </c>
      <c r="D139" s="3">
        <v>2.4</v>
      </c>
      <c r="E139" s="3">
        <v>1.9</v>
      </c>
      <c r="F139" s="3">
        <v>1.9</v>
      </c>
      <c r="G139" s="3">
        <v>1.4</v>
      </c>
      <c r="H139" s="3">
        <v>1.7</v>
      </c>
      <c r="I139" s="10">
        <v>1.6</v>
      </c>
      <c r="J139" s="10">
        <v>1.4</v>
      </c>
      <c r="K139" s="4">
        <f t="shared" si="6"/>
        <v>13.9</v>
      </c>
      <c r="L139" s="14">
        <v>1.6</v>
      </c>
      <c r="M139" s="3">
        <v>2.4</v>
      </c>
      <c r="N139" s="3">
        <v>1.9</v>
      </c>
      <c r="O139" s="3">
        <v>1.9</v>
      </c>
      <c r="P139" s="3">
        <v>1.4000000000000001</v>
      </c>
      <c r="Q139" s="3">
        <v>1.7000000000000002</v>
      </c>
      <c r="R139" s="3">
        <v>1.6</v>
      </c>
      <c r="S139" s="3">
        <v>1.4</v>
      </c>
      <c r="T139" s="4">
        <f t="shared" si="7"/>
        <v>13.900000000000002</v>
      </c>
      <c r="U139" s="14">
        <f t="shared" si="8"/>
        <v>0</v>
      </c>
    </row>
    <row r="140" spans="1:21" x14ac:dyDescent="0.25">
      <c r="A140" t="s">
        <v>105</v>
      </c>
      <c r="C140" s="3">
        <v>2.6</v>
      </c>
      <c r="D140" s="3">
        <v>1.6</v>
      </c>
      <c r="E140" s="3">
        <v>2.2999999999999998</v>
      </c>
      <c r="F140" s="3">
        <v>2.4</v>
      </c>
      <c r="G140" s="3">
        <v>1.8</v>
      </c>
      <c r="H140" s="3">
        <v>1.5</v>
      </c>
      <c r="I140" s="10">
        <v>1.6</v>
      </c>
      <c r="J140" s="10">
        <v>1.1000000000000001</v>
      </c>
      <c r="K140" s="4">
        <f t="shared" si="6"/>
        <v>14.9</v>
      </c>
      <c r="L140" s="14">
        <v>2.6</v>
      </c>
      <c r="M140" s="3">
        <v>1.6</v>
      </c>
      <c r="N140" s="3">
        <v>2.2999999999999998</v>
      </c>
      <c r="O140" s="3">
        <v>2.4000000000000004</v>
      </c>
      <c r="P140" s="3">
        <v>1.8</v>
      </c>
      <c r="Q140" s="3">
        <v>1.5</v>
      </c>
      <c r="R140" s="3">
        <v>1.6</v>
      </c>
      <c r="S140" s="3">
        <v>1.1000000000000001</v>
      </c>
      <c r="T140" s="4">
        <f t="shared" si="7"/>
        <v>14.9</v>
      </c>
      <c r="U140" s="14">
        <f t="shared" si="8"/>
        <v>0</v>
      </c>
    </row>
    <row r="141" spans="1:21" x14ac:dyDescent="0.25">
      <c r="A141" t="s">
        <v>106</v>
      </c>
      <c r="C141" s="3">
        <v>0.9</v>
      </c>
      <c r="D141" s="3">
        <v>1.1000000000000001</v>
      </c>
      <c r="E141" s="3">
        <v>1.5</v>
      </c>
      <c r="F141" s="3">
        <v>2</v>
      </c>
      <c r="G141" s="3">
        <v>1.4</v>
      </c>
      <c r="H141" s="3">
        <v>1.3</v>
      </c>
      <c r="I141" s="10">
        <v>1.5</v>
      </c>
      <c r="J141" s="10">
        <v>1.3</v>
      </c>
      <c r="K141" s="4">
        <f t="shared" si="6"/>
        <v>11.000000000000002</v>
      </c>
      <c r="L141" s="14">
        <v>0.9</v>
      </c>
      <c r="M141" s="3">
        <v>1.1000000000000001</v>
      </c>
      <c r="N141" s="3">
        <v>1.5</v>
      </c>
      <c r="O141" s="3">
        <v>2</v>
      </c>
      <c r="P141" s="3">
        <v>1.4000000000000001</v>
      </c>
      <c r="Q141" s="3">
        <v>1.3</v>
      </c>
      <c r="R141" s="3">
        <v>1.5</v>
      </c>
      <c r="S141" s="3">
        <v>1.3</v>
      </c>
      <c r="T141" s="4">
        <f t="shared" si="7"/>
        <v>11.000000000000002</v>
      </c>
      <c r="U141" s="14">
        <f t="shared" si="8"/>
        <v>0</v>
      </c>
    </row>
    <row r="142" spans="1:21" x14ac:dyDescent="0.25">
      <c r="A142" t="s">
        <v>107</v>
      </c>
      <c r="C142" s="3">
        <v>15.2</v>
      </c>
      <c r="D142" s="3">
        <v>15.7</v>
      </c>
      <c r="E142" s="3">
        <v>17.2</v>
      </c>
      <c r="F142" s="3">
        <v>17.2</v>
      </c>
      <c r="G142" s="3">
        <v>17.600000000000001</v>
      </c>
      <c r="H142" s="3">
        <v>17</v>
      </c>
      <c r="I142" s="10">
        <v>13</v>
      </c>
      <c r="J142" s="10">
        <v>12.6</v>
      </c>
      <c r="K142" s="4">
        <f t="shared" si="6"/>
        <v>125.5</v>
      </c>
      <c r="L142" s="14">
        <v>15.2</v>
      </c>
      <c r="M142" s="3">
        <v>15.7</v>
      </c>
      <c r="N142" s="3">
        <v>17.2</v>
      </c>
      <c r="O142" s="3">
        <v>17.2</v>
      </c>
      <c r="P142" s="3">
        <v>17.600000000000001</v>
      </c>
      <c r="Q142" s="3">
        <v>17</v>
      </c>
      <c r="R142" s="3">
        <v>13</v>
      </c>
      <c r="S142" s="3">
        <v>12.6</v>
      </c>
      <c r="T142" s="4">
        <f t="shared" si="7"/>
        <v>125.5</v>
      </c>
      <c r="U142" s="14">
        <f t="shared" si="8"/>
        <v>0</v>
      </c>
    </row>
    <row r="143" spans="1:21" x14ac:dyDescent="0.25">
      <c r="A143" t="s">
        <v>108</v>
      </c>
      <c r="C143" s="3">
        <v>1.9</v>
      </c>
      <c r="D143" s="3">
        <v>2.1</v>
      </c>
      <c r="E143" s="3">
        <v>2.2999999999999998</v>
      </c>
      <c r="F143" s="3">
        <v>2.6</v>
      </c>
      <c r="G143" s="3">
        <v>2.2999999999999998</v>
      </c>
      <c r="H143" s="3">
        <v>1.9</v>
      </c>
      <c r="I143" s="10">
        <v>2.5</v>
      </c>
      <c r="J143" s="10">
        <v>1.8</v>
      </c>
      <c r="K143" s="4">
        <f t="shared" si="6"/>
        <v>17.399999999999999</v>
      </c>
      <c r="L143" s="14">
        <v>1.9000000000000001</v>
      </c>
      <c r="M143" s="3">
        <v>2.1</v>
      </c>
      <c r="N143" s="3">
        <v>2.2999999999999998</v>
      </c>
      <c r="O143" s="3">
        <v>2.6</v>
      </c>
      <c r="P143" s="3">
        <v>2.2999999999999998</v>
      </c>
      <c r="Q143" s="3">
        <v>1.9</v>
      </c>
      <c r="R143" s="3">
        <v>2.5</v>
      </c>
      <c r="S143" s="3">
        <v>1.8</v>
      </c>
      <c r="T143" s="4">
        <f t="shared" si="7"/>
        <v>17.399999999999999</v>
      </c>
      <c r="U143" s="14">
        <f t="shared" si="8"/>
        <v>0</v>
      </c>
    </row>
    <row r="144" spans="1:21" x14ac:dyDescent="0.25">
      <c r="A144" t="s">
        <v>165</v>
      </c>
      <c r="C144" s="3"/>
      <c r="D144" s="3">
        <v>1</v>
      </c>
      <c r="E144" s="3">
        <v>2.7</v>
      </c>
      <c r="F144" s="3">
        <v>4.5</v>
      </c>
      <c r="G144" s="3">
        <v>2</v>
      </c>
      <c r="H144" s="3">
        <v>2.1</v>
      </c>
      <c r="I144" s="10">
        <v>2.4</v>
      </c>
      <c r="J144" s="10">
        <v>2.7</v>
      </c>
      <c r="K144" s="4">
        <f t="shared" si="6"/>
        <v>17.399999999999999</v>
      </c>
      <c r="L144" s="14"/>
      <c r="M144" s="3">
        <v>1</v>
      </c>
      <c r="N144" s="3">
        <v>2.6999999999999997</v>
      </c>
      <c r="O144" s="3">
        <v>4.5</v>
      </c>
      <c r="P144" s="3">
        <v>2</v>
      </c>
      <c r="Q144" s="3">
        <v>2.1</v>
      </c>
      <c r="R144" s="3">
        <v>2.4</v>
      </c>
      <c r="S144" s="3">
        <v>2.7</v>
      </c>
      <c r="T144" s="4">
        <f t="shared" si="7"/>
        <v>17.399999999999999</v>
      </c>
      <c r="U144" s="14">
        <f t="shared" si="8"/>
        <v>0</v>
      </c>
    </row>
    <row r="145" spans="1:21" x14ac:dyDescent="0.25">
      <c r="A145" t="s">
        <v>179</v>
      </c>
      <c r="C145" s="3"/>
      <c r="D145" s="3"/>
      <c r="E145" s="3">
        <v>1.3</v>
      </c>
      <c r="F145" s="3">
        <v>1.7</v>
      </c>
      <c r="G145" s="3">
        <v>1.9</v>
      </c>
      <c r="H145" s="3">
        <v>3.1</v>
      </c>
      <c r="I145" s="10">
        <v>1.6</v>
      </c>
      <c r="J145" s="10">
        <v>1.4</v>
      </c>
      <c r="K145" s="4">
        <f t="shared" si="6"/>
        <v>11</v>
      </c>
      <c r="L145" s="14"/>
      <c r="M145" s="3"/>
      <c r="N145" s="3">
        <v>1.3</v>
      </c>
      <c r="O145" s="3">
        <v>1.7000000000000002</v>
      </c>
      <c r="P145" s="3">
        <v>1.9</v>
      </c>
      <c r="Q145" s="3">
        <v>3.1</v>
      </c>
      <c r="R145" s="3">
        <v>1.6</v>
      </c>
      <c r="S145" s="3">
        <v>1.4</v>
      </c>
      <c r="T145" s="4">
        <f t="shared" si="7"/>
        <v>11</v>
      </c>
      <c r="U145" s="14">
        <f t="shared" si="8"/>
        <v>0</v>
      </c>
    </row>
    <row r="146" spans="1:21" x14ac:dyDescent="0.25">
      <c r="A146" t="s">
        <v>109</v>
      </c>
      <c r="C146" s="3">
        <v>11.6</v>
      </c>
      <c r="D146" s="3"/>
      <c r="E146" s="3"/>
      <c r="F146" s="3"/>
      <c r="G146" s="3"/>
      <c r="H146" s="3"/>
      <c r="I146" s="10"/>
      <c r="J146" s="10"/>
      <c r="K146" s="4">
        <f t="shared" si="6"/>
        <v>11.6</v>
      </c>
      <c r="L146" s="14">
        <v>11.600000000000001</v>
      </c>
      <c r="M146" s="3"/>
      <c r="N146" s="3"/>
      <c r="O146" s="3"/>
      <c r="P146" s="3"/>
      <c r="Q146" s="3"/>
      <c r="R146" s="3"/>
      <c r="S146" s="3"/>
      <c r="T146" s="4">
        <f t="shared" si="7"/>
        <v>11.600000000000001</v>
      </c>
      <c r="U146" s="14">
        <f t="shared" si="8"/>
        <v>0</v>
      </c>
    </row>
    <row r="147" spans="1:21" x14ac:dyDescent="0.25">
      <c r="A147" t="s">
        <v>110</v>
      </c>
      <c r="C147" s="3">
        <v>5.3</v>
      </c>
      <c r="D147" s="3">
        <v>5.7</v>
      </c>
      <c r="E147" s="3">
        <v>7.2</v>
      </c>
      <c r="F147" s="3">
        <v>7.3</v>
      </c>
      <c r="G147" s="3">
        <v>6.8</v>
      </c>
      <c r="H147" s="3">
        <v>6.3</v>
      </c>
      <c r="I147" s="10">
        <v>6</v>
      </c>
      <c r="J147" s="10">
        <v>5.0999999999999996</v>
      </c>
      <c r="K147" s="4">
        <f t="shared" si="6"/>
        <v>49.699999999999996</v>
      </c>
      <c r="L147" s="14">
        <v>5.3</v>
      </c>
      <c r="M147" s="3">
        <v>5.7</v>
      </c>
      <c r="N147" s="3">
        <v>7.2</v>
      </c>
      <c r="O147" s="3">
        <v>7.3000000000000007</v>
      </c>
      <c r="P147" s="3">
        <v>6.8000000000000007</v>
      </c>
      <c r="Q147" s="3">
        <v>6.3</v>
      </c>
      <c r="R147" s="3">
        <v>6</v>
      </c>
      <c r="S147" s="3">
        <v>5.0999999999999996</v>
      </c>
      <c r="T147" s="4">
        <f t="shared" si="7"/>
        <v>49.699999999999996</v>
      </c>
      <c r="U147" s="14">
        <f t="shared" si="8"/>
        <v>0</v>
      </c>
    </row>
    <row r="148" spans="1:21" x14ac:dyDescent="0.25">
      <c r="A148" t="s">
        <v>111</v>
      </c>
      <c r="C148" s="3">
        <v>7.3</v>
      </c>
      <c r="D148" s="3">
        <v>10.199999999999999</v>
      </c>
      <c r="E148" s="3">
        <v>12.6</v>
      </c>
      <c r="F148" s="3">
        <v>14.3</v>
      </c>
      <c r="G148" s="3">
        <v>17</v>
      </c>
      <c r="H148" s="3">
        <v>16.899999999999999</v>
      </c>
      <c r="I148" s="10">
        <v>20.100000000000001</v>
      </c>
      <c r="J148" s="10">
        <v>19.399999999999999</v>
      </c>
      <c r="K148" s="4">
        <f t="shared" si="6"/>
        <v>117.80000000000001</v>
      </c>
      <c r="L148" s="14">
        <v>7.3</v>
      </c>
      <c r="M148" s="3">
        <v>10.199999999999999</v>
      </c>
      <c r="N148" s="3">
        <v>12.6</v>
      </c>
      <c r="O148" s="3">
        <v>14.3</v>
      </c>
      <c r="P148" s="3">
        <v>17</v>
      </c>
      <c r="Q148" s="3">
        <v>16.899999999999999</v>
      </c>
      <c r="R148" s="3">
        <v>20.100000000000001</v>
      </c>
      <c r="S148" s="3">
        <v>19.399999999999999</v>
      </c>
      <c r="T148" s="4">
        <f t="shared" si="7"/>
        <v>117.80000000000001</v>
      </c>
      <c r="U148" s="14">
        <f t="shared" si="8"/>
        <v>0</v>
      </c>
    </row>
    <row r="149" spans="1:21" x14ac:dyDescent="0.25">
      <c r="A149" t="s">
        <v>112</v>
      </c>
      <c r="C149" s="3">
        <v>102.2</v>
      </c>
      <c r="D149" s="3">
        <v>131.80000000000001</v>
      </c>
      <c r="E149" s="3">
        <v>142.1</v>
      </c>
      <c r="F149" s="3">
        <v>164</v>
      </c>
      <c r="G149" s="3">
        <v>224.6</v>
      </c>
      <c r="H149" s="3">
        <v>104.1</v>
      </c>
      <c r="I149" s="10">
        <v>130</v>
      </c>
      <c r="J149" s="10">
        <v>130</v>
      </c>
      <c r="K149" s="4">
        <f t="shared" si="6"/>
        <v>1128.8000000000002</v>
      </c>
      <c r="L149" s="14">
        <v>102.2</v>
      </c>
      <c r="M149" s="3">
        <v>131.80000000000001</v>
      </c>
      <c r="N149" s="3">
        <v>142.1</v>
      </c>
      <c r="O149" s="3">
        <v>164</v>
      </c>
      <c r="P149" s="3">
        <v>224.6</v>
      </c>
      <c r="Q149" s="3">
        <v>104.1</v>
      </c>
      <c r="R149" s="3">
        <v>130</v>
      </c>
      <c r="S149" s="3">
        <v>130</v>
      </c>
      <c r="T149" s="4">
        <f t="shared" si="7"/>
        <v>1128.8000000000002</v>
      </c>
      <c r="U149" s="14">
        <f t="shared" si="8"/>
        <v>0</v>
      </c>
    </row>
    <row r="150" spans="1:21" x14ac:dyDescent="0.25">
      <c r="A150" t="s">
        <v>166</v>
      </c>
      <c r="C150" s="3"/>
      <c r="D150" s="3">
        <v>0.2</v>
      </c>
      <c r="E150" s="3"/>
      <c r="F150" s="3"/>
      <c r="G150" s="3"/>
      <c r="H150" s="3"/>
      <c r="I150" s="10"/>
      <c r="J150" s="10"/>
      <c r="K150" s="4">
        <f t="shared" si="6"/>
        <v>0.2</v>
      </c>
      <c r="L150" s="14"/>
      <c r="M150" s="3">
        <v>0.2</v>
      </c>
      <c r="N150" s="3"/>
      <c r="O150" s="3"/>
      <c r="P150" s="3"/>
      <c r="Q150" s="3"/>
      <c r="R150" s="3"/>
      <c r="S150" s="3"/>
      <c r="T150" s="4">
        <f t="shared" si="7"/>
        <v>0.2</v>
      </c>
      <c r="U150" s="14">
        <f t="shared" si="8"/>
        <v>0</v>
      </c>
    </row>
    <row r="151" spans="1:21" x14ac:dyDescent="0.25">
      <c r="A151" t="s">
        <v>166</v>
      </c>
      <c r="C151" s="3"/>
      <c r="D151" s="3">
        <v>0.1</v>
      </c>
      <c r="E151" s="3"/>
      <c r="F151" s="3"/>
      <c r="G151" s="3"/>
      <c r="H151" s="3"/>
      <c r="I151" s="10"/>
      <c r="J151" s="10"/>
      <c r="K151" s="4">
        <f t="shared" si="6"/>
        <v>0.1</v>
      </c>
      <c r="L151" s="14"/>
      <c r="M151" s="3">
        <v>0.1</v>
      </c>
      <c r="N151" s="3"/>
      <c r="O151" s="3"/>
      <c r="P151" s="3"/>
      <c r="Q151" s="3"/>
      <c r="R151" s="3"/>
      <c r="S151" s="3"/>
      <c r="T151" s="4">
        <f t="shared" si="7"/>
        <v>0.1</v>
      </c>
      <c r="U151" s="14">
        <f t="shared" si="8"/>
        <v>0</v>
      </c>
    </row>
    <row r="152" spans="1:21" x14ac:dyDescent="0.25">
      <c r="A152" t="s">
        <v>166</v>
      </c>
      <c r="C152" s="3"/>
      <c r="D152" s="3">
        <v>0.3</v>
      </c>
      <c r="E152" s="3"/>
      <c r="F152" s="3"/>
      <c r="G152" s="3"/>
      <c r="H152" s="3"/>
      <c r="I152" s="10"/>
      <c r="J152" s="10"/>
      <c r="K152" s="4">
        <f t="shared" si="6"/>
        <v>0.3</v>
      </c>
      <c r="L152" s="14"/>
      <c r="M152" s="3">
        <v>0.3</v>
      </c>
      <c r="N152" s="3"/>
      <c r="O152" s="3"/>
      <c r="P152" s="3"/>
      <c r="Q152" s="3"/>
      <c r="R152" s="3"/>
      <c r="S152" s="3"/>
      <c r="T152" s="4">
        <f t="shared" si="7"/>
        <v>0.3</v>
      </c>
      <c r="U152" s="14">
        <f t="shared" si="8"/>
        <v>0</v>
      </c>
    </row>
    <row r="153" spans="1:21" x14ac:dyDescent="0.25">
      <c r="A153" t="s">
        <v>166</v>
      </c>
      <c r="C153" s="3"/>
      <c r="D153" s="3">
        <v>0.1</v>
      </c>
      <c r="E153" s="3"/>
      <c r="F153" s="3"/>
      <c r="G153" s="3"/>
      <c r="H153" s="3"/>
      <c r="I153" s="10"/>
      <c r="J153" s="10"/>
      <c r="K153" s="4">
        <f t="shared" si="6"/>
        <v>0.1</v>
      </c>
      <c r="L153" s="14"/>
      <c r="M153" s="3">
        <v>0.1</v>
      </c>
      <c r="N153" s="3"/>
      <c r="O153" s="3"/>
      <c r="P153" s="3"/>
      <c r="Q153" s="3"/>
      <c r="R153" s="3"/>
      <c r="S153" s="3"/>
      <c r="T153" s="4">
        <f t="shared" si="7"/>
        <v>0.1</v>
      </c>
      <c r="U153" s="14">
        <f t="shared" si="8"/>
        <v>0</v>
      </c>
    </row>
    <row r="154" spans="1:21" x14ac:dyDescent="0.25">
      <c r="A154" t="s">
        <v>113</v>
      </c>
      <c r="C154" s="3">
        <v>79.7</v>
      </c>
      <c r="D154" s="3"/>
      <c r="E154" s="3"/>
      <c r="F154" s="3"/>
      <c r="G154" s="3"/>
      <c r="H154" s="3"/>
      <c r="I154" s="10"/>
      <c r="J154" s="10"/>
      <c r="K154" s="4">
        <f t="shared" si="6"/>
        <v>79.7</v>
      </c>
      <c r="L154" s="14">
        <v>79.7</v>
      </c>
      <c r="M154" s="3"/>
      <c r="N154" s="3"/>
      <c r="O154" s="3"/>
      <c r="P154" s="3"/>
      <c r="Q154" s="3"/>
      <c r="R154" s="3"/>
      <c r="S154" s="3"/>
      <c r="T154" s="4">
        <f t="shared" si="7"/>
        <v>79.7</v>
      </c>
      <c r="U154" s="14">
        <f t="shared" si="8"/>
        <v>0</v>
      </c>
    </row>
    <row r="155" spans="1:21" x14ac:dyDescent="0.25">
      <c r="A155" t="s">
        <v>114</v>
      </c>
      <c r="C155" s="3">
        <f>752.7+22.9</f>
        <v>775.6</v>
      </c>
      <c r="D155" s="3"/>
      <c r="E155" s="3"/>
      <c r="F155" s="3"/>
      <c r="G155" s="3"/>
      <c r="H155" s="3"/>
      <c r="I155" s="10"/>
      <c r="J155" s="10"/>
      <c r="K155" s="4">
        <f t="shared" si="6"/>
        <v>775.6</v>
      </c>
      <c r="L155" s="14">
        <f>752.7+22.9</f>
        <v>775.6</v>
      </c>
      <c r="M155" s="3"/>
      <c r="N155" s="3"/>
      <c r="O155" s="3"/>
      <c r="P155" s="3"/>
      <c r="Q155" s="3"/>
      <c r="R155" s="3"/>
      <c r="S155" s="3"/>
      <c r="T155" s="4">
        <f t="shared" si="7"/>
        <v>775.6</v>
      </c>
      <c r="U155" s="14">
        <f t="shared" si="8"/>
        <v>0</v>
      </c>
    </row>
    <row r="156" spans="1:21" x14ac:dyDescent="0.25">
      <c r="A156" t="s">
        <v>201</v>
      </c>
      <c r="C156" s="3">
        <v>10.4</v>
      </c>
      <c r="D156" s="3">
        <v>10.8</v>
      </c>
      <c r="E156" s="3">
        <v>12.3</v>
      </c>
      <c r="F156" s="3">
        <v>13.6</v>
      </c>
      <c r="G156" s="3">
        <v>18.7</v>
      </c>
      <c r="H156" s="3">
        <f>6.8+5.8</f>
        <v>12.6</v>
      </c>
      <c r="I156" s="10">
        <v>10.6</v>
      </c>
      <c r="J156" s="10">
        <v>10.6</v>
      </c>
      <c r="K156" s="4">
        <f t="shared" si="6"/>
        <v>99.59999999999998</v>
      </c>
      <c r="L156" s="14">
        <v>10.399999999999999</v>
      </c>
      <c r="M156" s="3">
        <v>10.799999999999999</v>
      </c>
      <c r="N156" s="3">
        <v>12.299999999999999</v>
      </c>
      <c r="O156" s="3">
        <v>13.6</v>
      </c>
      <c r="P156" s="3">
        <v>18.7</v>
      </c>
      <c r="Q156" s="3">
        <f>6.8+5.8</f>
        <v>12.6</v>
      </c>
      <c r="R156" s="3">
        <v>10.6</v>
      </c>
      <c r="S156" s="3">
        <v>10.6</v>
      </c>
      <c r="T156" s="4">
        <f t="shared" si="7"/>
        <v>99.59999999999998</v>
      </c>
      <c r="U156" s="14">
        <f t="shared" si="8"/>
        <v>0</v>
      </c>
    </row>
    <row r="157" spans="1:21" x14ac:dyDescent="0.25">
      <c r="A157" t="s">
        <v>115</v>
      </c>
      <c r="C157" s="3">
        <v>5.4</v>
      </c>
      <c r="D157" s="3">
        <v>2.5</v>
      </c>
      <c r="E157" s="3">
        <v>0</v>
      </c>
      <c r="F157" s="3">
        <v>2.9</v>
      </c>
      <c r="G157" s="3">
        <v>0</v>
      </c>
      <c r="H157" s="3">
        <v>5.0999999999999996</v>
      </c>
      <c r="I157" s="10">
        <v>1.5</v>
      </c>
      <c r="J157" s="10">
        <v>1.5</v>
      </c>
      <c r="K157" s="4">
        <f t="shared" si="6"/>
        <v>18.899999999999999</v>
      </c>
      <c r="L157" s="14">
        <v>5.4</v>
      </c>
      <c r="M157" s="3">
        <v>2.5</v>
      </c>
      <c r="N157" s="3">
        <v>0</v>
      </c>
      <c r="O157" s="3">
        <v>2.9</v>
      </c>
      <c r="P157" s="3">
        <v>0</v>
      </c>
      <c r="Q157" s="3">
        <v>5.0999999999999996</v>
      </c>
      <c r="R157" s="3">
        <v>1.5</v>
      </c>
      <c r="S157" s="3">
        <v>1.5</v>
      </c>
      <c r="T157" s="4">
        <f t="shared" si="7"/>
        <v>18.899999999999999</v>
      </c>
      <c r="U157" s="14">
        <f t="shared" si="8"/>
        <v>0</v>
      </c>
    </row>
    <row r="158" spans="1:21" x14ac:dyDescent="0.25">
      <c r="A158" t="s">
        <v>193</v>
      </c>
      <c r="C158" s="3"/>
      <c r="D158" s="3"/>
      <c r="E158" s="3"/>
      <c r="F158" s="3"/>
      <c r="G158" s="3">
        <v>6.2</v>
      </c>
      <c r="H158" s="3">
        <v>0.1</v>
      </c>
      <c r="I158" s="10"/>
      <c r="J158" s="10">
        <v>14</v>
      </c>
      <c r="K158" s="4">
        <f t="shared" si="6"/>
        <v>20.3</v>
      </c>
      <c r="L158" s="14"/>
      <c r="M158" s="3"/>
      <c r="N158" s="3"/>
      <c r="O158" s="3"/>
      <c r="P158" s="3">
        <v>6.2</v>
      </c>
      <c r="Q158" s="3">
        <v>0.1</v>
      </c>
      <c r="R158" s="3"/>
      <c r="S158" s="3">
        <v>14</v>
      </c>
      <c r="T158" s="4">
        <f t="shared" si="7"/>
        <v>20.3</v>
      </c>
      <c r="U158" s="14">
        <f t="shared" si="8"/>
        <v>0</v>
      </c>
    </row>
    <row r="159" spans="1:21" x14ac:dyDescent="0.25">
      <c r="A159" t="s">
        <v>167</v>
      </c>
      <c r="C159" s="3"/>
      <c r="D159" s="3">
        <v>7.3</v>
      </c>
      <c r="E159" s="3">
        <v>5.9</v>
      </c>
      <c r="F159" s="3">
        <v>5.3</v>
      </c>
      <c r="G159" s="3">
        <v>9.1999999999999993</v>
      </c>
      <c r="H159" s="3">
        <v>2.7</v>
      </c>
      <c r="I159" s="10">
        <v>5.5</v>
      </c>
      <c r="J159" s="10">
        <v>5.5</v>
      </c>
      <c r="K159" s="4">
        <f t="shared" si="6"/>
        <v>41.4</v>
      </c>
      <c r="L159" s="14"/>
      <c r="M159" s="3">
        <v>7.3</v>
      </c>
      <c r="N159" s="3">
        <v>5.9</v>
      </c>
      <c r="O159" s="3">
        <v>5.3</v>
      </c>
      <c r="P159" s="3">
        <v>9.1999999999999993</v>
      </c>
      <c r="Q159" s="3">
        <v>2.7</v>
      </c>
      <c r="R159" s="3">
        <v>5.5</v>
      </c>
      <c r="S159" s="3">
        <v>5.5</v>
      </c>
      <c r="T159" s="4">
        <f t="shared" si="7"/>
        <v>41.4</v>
      </c>
      <c r="U159" s="14">
        <f t="shared" si="8"/>
        <v>0</v>
      </c>
    </row>
    <row r="160" spans="1:21" x14ac:dyDescent="0.25">
      <c r="A160" t="s">
        <v>116</v>
      </c>
      <c r="C160" s="3">
        <v>2.8</v>
      </c>
      <c r="D160" s="3">
        <v>3.9</v>
      </c>
      <c r="E160" s="3">
        <v>0</v>
      </c>
      <c r="F160" s="3">
        <v>0</v>
      </c>
      <c r="G160" s="3">
        <v>2.5</v>
      </c>
      <c r="H160" s="3"/>
      <c r="I160" s="10"/>
      <c r="J160" s="10"/>
      <c r="K160" s="4">
        <f t="shared" si="6"/>
        <v>9.1999999999999993</v>
      </c>
      <c r="L160" s="14">
        <v>2.8</v>
      </c>
      <c r="M160" s="3">
        <v>3.9</v>
      </c>
      <c r="N160" s="3">
        <v>0</v>
      </c>
      <c r="O160" s="3">
        <v>0</v>
      </c>
      <c r="P160" s="3">
        <v>2.5</v>
      </c>
      <c r="Q160" s="3"/>
      <c r="R160" s="3"/>
      <c r="S160" s="3"/>
      <c r="T160" s="4">
        <f t="shared" si="7"/>
        <v>9.1999999999999993</v>
      </c>
      <c r="U160" s="14">
        <f t="shared" si="8"/>
        <v>0</v>
      </c>
    </row>
    <row r="161" spans="1:22" x14ac:dyDescent="0.25">
      <c r="A161" t="s">
        <v>168</v>
      </c>
      <c r="C161" s="3"/>
      <c r="D161" s="3">
        <v>3.3</v>
      </c>
      <c r="E161" s="3">
        <v>2.5</v>
      </c>
      <c r="F161" s="3">
        <v>3.4</v>
      </c>
      <c r="G161" s="3">
        <v>3.8</v>
      </c>
      <c r="H161" s="3">
        <v>4</v>
      </c>
      <c r="I161" s="10">
        <v>2</v>
      </c>
      <c r="J161" s="10">
        <v>2</v>
      </c>
      <c r="K161" s="4">
        <f t="shared" si="6"/>
        <v>21</v>
      </c>
      <c r="L161" s="14"/>
      <c r="M161" s="3">
        <v>3.3</v>
      </c>
      <c r="N161" s="3">
        <v>2.5</v>
      </c>
      <c r="O161" s="3">
        <v>3.4</v>
      </c>
      <c r="P161" s="3">
        <v>3.8</v>
      </c>
      <c r="Q161" s="3">
        <v>4</v>
      </c>
      <c r="R161" s="3">
        <v>2</v>
      </c>
      <c r="S161" s="3">
        <v>2</v>
      </c>
      <c r="T161" s="4">
        <f t="shared" si="7"/>
        <v>21</v>
      </c>
      <c r="U161" s="14">
        <f t="shared" si="8"/>
        <v>0</v>
      </c>
    </row>
    <row r="162" spans="1:22" x14ac:dyDescent="0.25">
      <c r="A162" t="s">
        <v>117</v>
      </c>
      <c r="C162" s="3">
        <v>14.4</v>
      </c>
      <c r="D162" s="3">
        <v>12.8</v>
      </c>
      <c r="E162" s="3">
        <v>13.9</v>
      </c>
      <c r="F162" s="3">
        <v>15.3</v>
      </c>
      <c r="G162" s="3">
        <v>15.9</v>
      </c>
      <c r="H162" s="3">
        <v>18.7</v>
      </c>
      <c r="I162" s="10">
        <v>10.8</v>
      </c>
      <c r="J162" s="10">
        <v>13</v>
      </c>
      <c r="K162" s="4">
        <f t="shared" si="6"/>
        <v>114.80000000000001</v>
      </c>
      <c r="L162" s="14">
        <v>14.4</v>
      </c>
      <c r="M162" s="3">
        <v>12.8</v>
      </c>
      <c r="N162" s="3">
        <v>13.9</v>
      </c>
      <c r="O162" s="3">
        <v>15.3</v>
      </c>
      <c r="P162" s="3">
        <v>15.9</v>
      </c>
      <c r="Q162" s="3">
        <v>18.700000000000003</v>
      </c>
      <c r="R162" s="3">
        <v>10.8</v>
      </c>
      <c r="S162" s="3">
        <v>13</v>
      </c>
      <c r="T162" s="4">
        <f t="shared" si="7"/>
        <v>114.80000000000001</v>
      </c>
      <c r="U162" s="14">
        <f t="shared" si="8"/>
        <v>0</v>
      </c>
    </row>
    <row r="163" spans="1:22" x14ac:dyDescent="0.25">
      <c r="A163" t="s">
        <v>218</v>
      </c>
      <c r="C163" s="3">
        <v>226.8</v>
      </c>
      <c r="D163" s="3">
        <v>208.4</v>
      </c>
      <c r="E163" s="3">
        <v>171.1</v>
      </c>
      <c r="F163" s="3">
        <v>217.6</v>
      </c>
      <c r="G163" s="3">
        <v>250.2</v>
      </c>
      <c r="H163" s="3">
        <v>256.8</v>
      </c>
      <c r="I163" s="10">
        <v>258.5</v>
      </c>
      <c r="J163" s="10">
        <v>258.5</v>
      </c>
      <c r="K163" s="4">
        <f t="shared" ref="K163:K209" si="9">SUM(C163:J163)</f>
        <v>1847.9</v>
      </c>
      <c r="L163" s="14">
        <v>198.8</v>
      </c>
      <c r="M163" s="3">
        <v>179.6</v>
      </c>
      <c r="N163" s="3">
        <v>131.19999999999999</v>
      </c>
      <c r="O163" s="3">
        <v>160.9</v>
      </c>
      <c r="P163" s="3">
        <v>206.4</v>
      </c>
      <c r="Q163" s="3">
        <v>209.6</v>
      </c>
      <c r="R163" s="3">
        <f>141.8+67.5+2</f>
        <v>211.3</v>
      </c>
      <c r="S163" s="3">
        <f>141.8+67.5+2</f>
        <v>211.3</v>
      </c>
      <c r="T163" s="4">
        <f t="shared" ref="T163:T209" si="10">SUM(L163:S163)</f>
        <v>1509.1</v>
      </c>
      <c r="U163" s="14">
        <f t="shared" si="8"/>
        <v>338.80000000000018</v>
      </c>
      <c r="V163" s="19">
        <v>18</v>
      </c>
    </row>
    <row r="164" spans="1:22" x14ac:dyDescent="0.25">
      <c r="A164" t="s">
        <v>118</v>
      </c>
      <c r="C164" s="3">
        <v>5.5</v>
      </c>
      <c r="D164" s="3">
        <v>6.7</v>
      </c>
      <c r="E164" s="3">
        <v>5.8</v>
      </c>
      <c r="F164" s="3">
        <v>6.5</v>
      </c>
      <c r="G164" s="3">
        <v>8.3000000000000007</v>
      </c>
      <c r="H164" s="3">
        <v>9.6</v>
      </c>
      <c r="I164" s="10">
        <v>4.5</v>
      </c>
      <c r="J164" s="10">
        <v>9.6</v>
      </c>
      <c r="K164" s="4">
        <f t="shared" si="9"/>
        <v>56.5</v>
      </c>
      <c r="L164" s="14">
        <v>5.5</v>
      </c>
      <c r="M164" s="3">
        <v>6.7</v>
      </c>
      <c r="N164" s="3">
        <v>5.8</v>
      </c>
      <c r="O164" s="3">
        <v>6.5</v>
      </c>
      <c r="P164" s="3">
        <v>8.3000000000000007</v>
      </c>
      <c r="Q164" s="3">
        <v>9.6</v>
      </c>
      <c r="R164" s="3">
        <v>4.5</v>
      </c>
      <c r="S164" s="3">
        <v>9.6</v>
      </c>
      <c r="T164" s="4">
        <f t="shared" si="10"/>
        <v>56.5</v>
      </c>
      <c r="U164" s="14">
        <f t="shared" si="8"/>
        <v>0</v>
      </c>
    </row>
    <row r="165" spans="1:22" x14ac:dyDescent="0.25">
      <c r="A165" t="s">
        <v>202</v>
      </c>
      <c r="C165" s="3">
        <v>174</v>
      </c>
      <c r="D165" s="3">
        <v>186</v>
      </c>
      <c r="E165" s="3">
        <v>207.2</v>
      </c>
      <c r="F165" s="3">
        <v>206.7</v>
      </c>
      <c r="G165" s="3">
        <v>249.5</v>
      </c>
      <c r="H165" s="3">
        <f>132.7+132.5</f>
        <v>265.2</v>
      </c>
      <c r="I165" s="10">
        <v>176.1</v>
      </c>
      <c r="J165" s="10">
        <v>176.1</v>
      </c>
      <c r="K165" s="4">
        <f t="shared" si="9"/>
        <v>1640.8</v>
      </c>
      <c r="L165" s="14">
        <v>174</v>
      </c>
      <c r="M165" s="3">
        <v>186</v>
      </c>
      <c r="N165" s="3">
        <v>207.2</v>
      </c>
      <c r="O165" s="3">
        <v>206.7</v>
      </c>
      <c r="P165" s="3">
        <v>249.5</v>
      </c>
      <c r="Q165" s="3">
        <f>132.7+132.5</f>
        <v>265.2</v>
      </c>
      <c r="R165" s="3">
        <v>176.1</v>
      </c>
      <c r="S165" s="3">
        <v>176.1</v>
      </c>
      <c r="T165" s="4">
        <f t="shared" si="10"/>
        <v>1640.8</v>
      </c>
      <c r="U165" s="14">
        <f t="shared" si="8"/>
        <v>0</v>
      </c>
    </row>
    <row r="166" spans="1:22" x14ac:dyDescent="0.25">
      <c r="A166" t="s">
        <v>203</v>
      </c>
      <c r="C166" s="3">
        <v>1.9</v>
      </c>
      <c r="D166" s="3">
        <v>1.1000000000000001</v>
      </c>
      <c r="E166" s="3">
        <v>1.6</v>
      </c>
      <c r="F166" s="3">
        <v>2.5</v>
      </c>
      <c r="G166" s="3">
        <v>3</v>
      </c>
      <c r="H166" s="3">
        <f>1.5+1</f>
        <v>2.5</v>
      </c>
      <c r="I166" s="10">
        <v>1.9</v>
      </c>
      <c r="J166" s="10">
        <v>1.9</v>
      </c>
      <c r="K166" s="4">
        <f t="shared" si="9"/>
        <v>16.399999999999999</v>
      </c>
      <c r="L166" s="14">
        <v>1.9</v>
      </c>
      <c r="M166" s="3">
        <v>1.0999999999999999</v>
      </c>
      <c r="N166" s="3">
        <v>1.5999999999999999</v>
      </c>
      <c r="O166" s="3">
        <v>2.5</v>
      </c>
      <c r="P166" s="3">
        <v>3</v>
      </c>
      <c r="Q166" s="3">
        <f>1.5+1</f>
        <v>2.5</v>
      </c>
      <c r="R166" s="3">
        <v>1.9</v>
      </c>
      <c r="S166" s="3">
        <v>1.9</v>
      </c>
      <c r="T166" s="4">
        <f t="shared" si="10"/>
        <v>16.399999999999999</v>
      </c>
      <c r="U166" s="14">
        <f t="shared" si="8"/>
        <v>0</v>
      </c>
    </row>
    <row r="167" spans="1:22" x14ac:dyDescent="0.25">
      <c r="A167" t="s">
        <v>119</v>
      </c>
      <c r="C167" s="3">
        <v>0.8</v>
      </c>
      <c r="D167" s="3">
        <v>1.7</v>
      </c>
      <c r="E167" s="3">
        <v>1.8</v>
      </c>
      <c r="F167" s="3">
        <v>1.4</v>
      </c>
      <c r="G167" s="3">
        <v>2.2999999999999998</v>
      </c>
      <c r="H167" s="3">
        <v>0.7</v>
      </c>
      <c r="I167" s="10">
        <v>1.3</v>
      </c>
      <c r="J167" s="10">
        <v>1.3</v>
      </c>
      <c r="K167" s="4">
        <f t="shared" si="9"/>
        <v>11.3</v>
      </c>
      <c r="L167" s="14">
        <v>0.8</v>
      </c>
      <c r="M167" s="3">
        <v>1.7000000000000002</v>
      </c>
      <c r="N167" s="3">
        <v>1.8</v>
      </c>
      <c r="O167" s="3">
        <v>1.4000000000000001</v>
      </c>
      <c r="P167" s="3">
        <v>2.2999999999999998</v>
      </c>
      <c r="Q167" s="3">
        <v>0.7</v>
      </c>
      <c r="R167" s="3">
        <v>1.3</v>
      </c>
      <c r="S167" s="3">
        <v>1.3</v>
      </c>
      <c r="T167" s="4">
        <f t="shared" si="10"/>
        <v>11.3</v>
      </c>
      <c r="U167" s="14">
        <f t="shared" si="8"/>
        <v>0</v>
      </c>
    </row>
    <row r="168" spans="1:22" x14ac:dyDescent="0.25">
      <c r="A168" t="s">
        <v>120</v>
      </c>
      <c r="C168" s="3">
        <v>151.30000000000001</v>
      </c>
      <c r="D168" s="3">
        <v>142.80000000000001</v>
      </c>
      <c r="E168" s="3">
        <v>152.30000000000001</v>
      </c>
      <c r="F168" s="3">
        <v>167.9</v>
      </c>
      <c r="G168" s="3">
        <v>191.4</v>
      </c>
      <c r="H168" s="3">
        <v>200.1</v>
      </c>
      <c r="I168" s="10">
        <v>171.1</v>
      </c>
      <c r="J168" s="10">
        <v>219.8</v>
      </c>
      <c r="K168" s="4">
        <f t="shared" si="9"/>
        <v>1396.7</v>
      </c>
      <c r="L168" s="14">
        <v>151.30000000000001</v>
      </c>
      <c r="M168" s="3">
        <v>142.80000000000001</v>
      </c>
      <c r="N168" s="3">
        <v>152.29999999999998</v>
      </c>
      <c r="O168" s="3">
        <v>167.9</v>
      </c>
      <c r="P168" s="3">
        <v>191.4</v>
      </c>
      <c r="Q168" s="3">
        <v>200.1</v>
      </c>
      <c r="R168" s="3">
        <v>171.1</v>
      </c>
      <c r="S168" s="3">
        <v>219.8</v>
      </c>
      <c r="T168" s="4">
        <f t="shared" si="10"/>
        <v>1396.6999999999998</v>
      </c>
      <c r="U168" s="14">
        <f t="shared" si="8"/>
        <v>0</v>
      </c>
    </row>
    <row r="169" spans="1:22" x14ac:dyDescent="0.25">
      <c r="A169" t="s">
        <v>121</v>
      </c>
      <c r="C169" s="3">
        <v>5.6</v>
      </c>
      <c r="D169" s="3">
        <v>3.4</v>
      </c>
      <c r="E169" s="3">
        <v>3.3</v>
      </c>
      <c r="F169" s="3">
        <v>3.1</v>
      </c>
      <c r="G169" s="3">
        <v>1.7</v>
      </c>
      <c r="H169" s="3">
        <v>2.1</v>
      </c>
      <c r="I169" s="10"/>
      <c r="J169" s="10"/>
      <c r="K169" s="4">
        <f t="shared" si="9"/>
        <v>19.200000000000003</v>
      </c>
      <c r="L169" s="14">
        <v>5.6</v>
      </c>
      <c r="M169" s="3">
        <v>3.4</v>
      </c>
      <c r="N169" s="3">
        <v>3.3</v>
      </c>
      <c r="O169" s="3">
        <v>3.1</v>
      </c>
      <c r="P169" s="3">
        <v>1.7</v>
      </c>
      <c r="Q169" s="3">
        <v>2.1</v>
      </c>
      <c r="R169" s="3"/>
      <c r="S169" s="3"/>
      <c r="T169" s="4">
        <f t="shared" si="10"/>
        <v>19.200000000000003</v>
      </c>
      <c r="U169" s="14">
        <f t="shared" si="8"/>
        <v>0</v>
      </c>
    </row>
    <row r="170" spans="1:22" x14ac:dyDescent="0.25">
      <c r="A170" t="s">
        <v>122</v>
      </c>
      <c r="C170" s="3">
        <v>10.9</v>
      </c>
      <c r="D170" s="3">
        <v>11.1</v>
      </c>
      <c r="E170" s="3">
        <v>9.8000000000000007</v>
      </c>
      <c r="F170" s="3">
        <v>9.6</v>
      </c>
      <c r="G170" s="3">
        <v>9.4</v>
      </c>
      <c r="H170" s="3">
        <v>10</v>
      </c>
      <c r="I170" s="10">
        <v>11</v>
      </c>
      <c r="J170" s="10">
        <v>15</v>
      </c>
      <c r="K170" s="4">
        <f t="shared" si="9"/>
        <v>86.8</v>
      </c>
      <c r="L170" s="14">
        <v>10.900000000000006</v>
      </c>
      <c r="M170" s="3">
        <v>-3.6999999999999886</v>
      </c>
      <c r="N170" s="3">
        <v>9.7999999999999989</v>
      </c>
      <c r="O170" s="3">
        <v>9.6</v>
      </c>
      <c r="P170" s="3">
        <v>9.4</v>
      </c>
      <c r="Q170" s="3">
        <v>10</v>
      </c>
      <c r="R170" s="3">
        <v>11</v>
      </c>
      <c r="S170" s="3">
        <v>15</v>
      </c>
      <c r="T170" s="4">
        <f t="shared" si="10"/>
        <v>72.000000000000014</v>
      </c>
      <c r="U170" s="14">
        <f t="shared" si="8"/>
        <v>14.799999999999983</v>
      </c>
      <c r="V170" s="19">
        <v>16</v>
      </c>
    </row>
    <row r="171" spans="1:22" x14ac:dyDescent="0.25">
      <c r="A171" t="s">
        <v>124</v>
      </c>
      <c r="C171" s="3">
        <v>25.2</v>
      </c>
      <c r="D171" s="3">
        <v>10.8</v>
      </c>
      <c r="E171" s="3">
        <v>0.9</v>
      </c>
      <c r="F171" s="3"/>
      <c r="G171" s="3"/>
      <c r="H171" s="3">
        <v>17.5</v>
      </c>
      <c r="I171" s="10">
        <v>16.899999999999999</v>
      </c>
      <c r="J171" s="10">
        <v>18.5</v>
      </c>
      <c r="K171" s="4">
        <f t="shared" si="9"/>
        <v>89.8</v>
      </c>
      <c r="L171" s="14">
        <v>25.2</v>
      </c>
      <c r="M171" s="3">
        <v>10.8</v>
      </c>
      <c r="N171" s="3">
        <v>0.9</v>
      </c>
      <c r="O171" s="3"/>
      <c r="P171" s="3"/>
      <c r="Q171" s="3">
        <v>17.5</v>
      </c>
      <c r="R171" s="3">
        <v>16.899999999999999</v>
      </c>
      <c r="S171" s="3">
        <v>18.5</v>
      </c>
      <c r="T171" s="4">
        <f t="shared" si="10"/>
        <v>89.8</v>
      </c>
      <c r="U171" s="14">
        <f t="shared" si="8"/>
        <v>0</v>
      </c>
    </row>
    <row r="172" spans="1:22" x14ac:dyDescent="0.25">
      <c r="A172" t="s">
        <v>125</v>
      </c>
      <c r="C172" s="3">
        <v>5.3</v>
      </c>
      <c r="D172" s="3">
        <v>5.5</v>
      </c>
      <c r="E172" s="3">
        <v>5.9</v>
      </c>
      <c r="F172" s="3">
        <v>5.2</v>
      </c>
      <c r="G172" s="3">
        <v>4.9000000000000004</v>
      </c>
      <c r="H172" s="3">
        <v>5.0999999999999996</v>
      </c>
      <c r="I172" s="10">
        <v>5</v>
      </c>
      <c r="J172" s="10">
        <v>5</v>
      </c>
      <c r="K172" s="4">
        <f t="shared" si="9"/>
        <v>41.900000000000006</v>
      </c>
      <c r="L172" s="14">
        <v>5.3</v>
      </c>
      <c r="M172" s="3">
        <v>5.5</v>
      </c>
      <c r="N172" s="3">
        <v>5.9</v>
      </c>
      <c r="O172" s="3">
        <v>5.2</v>
      </c>
      <c r="P172" s="3">
        <v>4.9000000000000004</v>
      </c>
      <c r="Q172" s="3">
        <v>5.0999999999999996</v>
      </c>
      <c r="R172" s="3">
        <v>5</v>
      </c>
      <c r="S172" s="3">
        <v>5</v>
      </c>
      <c r="T172" s="4">
        <f t="shared" si="10"/>
        <v>41.900000000000006</v>
      </c>
      <c r="U172" s="14">
        <f t="shared" si="8"/>
        <v>0</v>
      </c>
    </row>
    <row r="173" spans="1:22" x14ac:dyDescent="0.25">
      <c r="A173" t="s">
        <v>210</v>
      </c>
      <c r="C173" s="3"/>
      <c r="D173" s="3"/>
      <c r="E173" s="3"/>
      <c r="F173" s="3"/>
      <c r="G173" s="3"/>
      <c r="H173" s="3"/>
      <c r="I173" s="10"/>
      <c r="J173" s="10">
        <v>5.5</v>
      </c>
      <c r="K173" s="4">
        <f t="shared" si="9"/>
        <v>5.5</v>
      </c>
      <c r="L173" s="14"/>
      <c r="M173" s="3"/>
      <c r="N173" s="3"/>
      <c r="O173" s="3"/>
      <c r="P173" s="3"/>
      <c r="Q173" s="3"/>
      <c r="R173" s="3"/>
      <c r="S173" s="3">
        <v>5.5</v>
      </c>
      <c r="T173" s="4">
        <f t="shared" si="10"/>
        <v>5.5</v>
      </c>
      <c r="U173" s="14">
        <f t="shared" si="8"/>
        <v>0</v>
      </c>
    </row>
    <row r="174" spans="1:22" x14ac:dyDescent="0.25">
      <c r="A174" t="s">
        <v>126</v>
      </c>
      <c r="C174" s="3">
        <v>0</v>
      </c>
      <c r="D174" s="3">
        <v>0</v>
      </c>
      <c r="E174" s="3"/>
      <c r="F174" s="3"/>
      <c r="G174" s="3"/>
      <c r="H174" s="3"/>
      <c r="I174" s="10"/>
      <c r="J174" s="10">
        <v>7.7</v>
      </c>
      <c r="K174" s="4">
        <f t="shared" si="9"/>
        <v>7.7</v>
      </c>
      <c r="L174" s="14">
        <v>0</v>
      </c>
      <c r="M174" s="3">
        <v>0</v>
      </c>
      <c r="N174" s="3"/>
      <c r="O174" s="3"/>
      <c r="P174" s="3"/>
      <c r="Q174" s="3"/>
      <c r="R174" s="3"/>
      <c r="S174" s="3">
        <v>7.7</v>
      </c>
      <c r="T174" s="4">
        <f t="shared" si="10"/>
        <v>7.7</v>
      </c>
      <c r="U174" s="14">
        <f t="shared" si="8"/>
        <v>0</v>
      </c>
    </row>
    <row r="175" spans="1:22" x14ac:dyDescent="0.25">
      <c r="A175" t="s">
        <v>170</v>
      </c>
      <c r="C175" s="3">
        <v>0</v>
      </c>
      <c r="D175" s="3">
        <v>0</v>
      </c>
      <c r="E175" s="3">
        <v>0</v>
      </c>
      <c r="F175" s="3">
        <v>0</v>
      </c>
      <c r="G175" s="3">
        <v>0</v>
      </c>
      <c r="H175" s="3">
        <v>0</v>
      </c>
      <c r="I175" s="10">
        <v>1.4</v>
      </c>
      <c r="J175" s="10"/>
      <c r="K175" s="4">
        <f t="shared" si="9"/>
        <v>1.4</v>
      </c>
      <c r="L175" s="14">
        <v>0</v>
      </c>
      <c r="M175" s="3">
        <v>0</v>
      </c>
      <c r="N175" s="3">
        <v>0</v>
      </c>
      <c r="O175" s="3">
        <v>0</v>
      </c>
      <c r="P175" s="3">
        <v>0</v>
      </c>
      <c r="Q175" s="3">
        <v>0</v>
      </c>
      <c r="R175" s="3">
        <v>1.4</v>
      </c>
      <c r="S175" s="3"/>
      <c r="T175" s="4">
        <f t="shared" si="10"/>
        <v>1.4</v>
      </c>
      <c r="U175" s="14">
        <f t="shared" si="8"/>
        <v>0</v>
      </c>
    </row>
    <row r="176" spans="1:22" x14ac:dyDescent="0.25">
      <c r="A176" t="s">
        <v>171</v>
      </c>
      <c r="C176" s="3"/>
      <c r="D176" s="3">
        <v>0</v>
      </c>
      <c r="E176" s="3">
        <v>1.4</v>
      </c>
      <c r="F176" s="3">
        <v>0.5</v>
      </c>
      <c r="G176" s="3">
        <v>0.9</v>
      </c>
      <c r="H176" s="3">
        <v>10</v>
      </c>
      <c r="I176" s="10">
        <v>1.8</v>
      </c>
      <c r="J176" s="10">
        <v>1.8</v>
      </c>
      <c r="K176" s="4">
        <f t="shared" si="9"/>
        <v>16.400000000000002</v>
      </c>
      <c r="L176" s="14"/>
      <c r="M176" s="3">
        <v>1.8</v>
      </c>
      <c r="N176" s="3">
        <v>1.4</v>
      </c>
      <c r="O176" s="3">
        <v>0.40000000000000013</v>
      </c>
      <c r="P176" s="3">
        <v>0.9</v>
      </c>
      <c r="Q176" s="3">
        <v>10</v>
      </c>
      <c r="R176" s="3">
        <v>1.8</v>
      </c>
      <c r="S176" s="3">
        <v>1.8</v>
      </c>
      <c r="T176" s="4">
        <f t="shared" si="10"/>
        <v>18.100000000000001</v>
      </c>
      <c r="U176" s="14">
        <f t="shared" si="8"/>
        <v>-1.6999999999999993</v>
      </c>
    </row>
    <row r="177" spans="1:22" x14ac:dyDescent="0.25">
      <c r="A177" t="s">
        <v>127</v>
      </c>
      <c r="C177" s="3">
        <v>6.8</v>
      </c>
      <c r="D177" s="3">
        <v>11.9</v>
      </c>
      <c r="E177" s="3">
        <v>16.5</v>
      </c>
      <c r="F177" s="3">
        <v>21.2</v>
      </c>
      <c r="G177" s="3">
        <v>32.5</v>
      </c>
      <c r="H177" s="3">
        <v>33.299999999999997</v>
      </c>
      <c r="I177" s="10">
        <v>10</v>
      </c>
      <c r="J177" s="10">
        <v>10</v>
      </c>
      <c r="K177" s="4">
        <f t="shared" si="9"/>
        <v>142.19999999999999</v>
      </c>
      <c r="L177" s="14">
        <v>6.8</v>
      </c>
      <c r="M177" s="3">
        <v>11.9</v>
      </c>
      <c r="N177" s="3">
        <v>16.5</v>
      </c>
      <c r="O177" s="3">
        <v>21.2</v>
      </c>
      <c r="P177" s="3">
        <v>32.5</v>
      </c>
      <c r="Q177" s="3">
        <v>33.299999999999997</v>
      </c>
      <c r="R177" s="3">
        <v>10</v>
      </c>
      <c r="S177" s="3">
        <v>10</v>
      </c>
      <c r="T177" s="4">
        <f t="shared" si="10"/>
        <v>142.19999999999999</v>
      </c>
      <c r="U177" s="14">
        <f t="shared" si="8"/>
        <v>0</v>
      </c>
    </row>
    <row r="178" spans="1:22" x14ac:dyDescent="0.25">
      <c r="A178" t="s">
        <v>194</v>
      </c>
      <c r="C178" s="3"/>
      <c r="D178" s="3"/>
      <c r="E178" s="3"/>
      <c r="F178" s="3"/>
      <c r="G178" s="3">
        <v>0</v>
      </c>
      <c r="H178" s="3">
        <v>0</v>
      </c>
      <c r="I178" s="10">
        <v>4</v>
      </c>
      <c r="J178" s="10">
        <v>4</v>
      </c>
      <c r="K178" s="4">
        <f t="shared" si="9"/>
        <v>8</v>
      </c>
      <c r="L178" s="14"/>
      <c r="M178" s="3"/>
      <c r="N178" s="3"/>
      <c r="O178" s="3"/>
      <c r="P178" s="3">
        <v>0</v>
      </c>
      <c r="Q178" s="3">
        <v>0</v>
      </c>
      <c r="R178" s="3">
        <v>4</v>
      </c>
      <c r="S178" s="3">
        <v>4</v>
      </c>
      <c r="T178" s="4">
        <f t="shared" si="10"/>
        <v>8</v>
      </c>
      <c r="U178" s="14">
        <f t="shared" si="8"/>
        <v>0</v>
      </c>
    </row>
    <row r="179" spans="1:22" x14ac:dyDescent="0.25">
      <c r="A179" t="s">
        <v>195</v>
      </c>
      <c r="C179" s="3">
        <v>1.3</v>
      </c>
      <c r="D179" s="3">
        <v>2.4</v>
      </c>
      <c r="E179" s="3">
        <v>2.6</v>
      </c>
      <c r="F179" s="3">
        <v>2.2999999999999998</v>
      </c>
      <c r="G179" s="3">
        <v>2.4</v>
      </c>
      <c r="H179" s="3">
        <f>1.2+3</f>
        <v>4.2</v>
      </c>
      <c r="I179" s="10">
        <v>1.5</v>
      </c>
      <c r="J179" s="10">
        <v>1.5</v>
      </c>
      <c r="K179" s="4">
        <f>SUM(C179:J179)</f>
        <v>18.200000000000003</v>
      </c>
      <c r="L179" s="14">
        <v>1.3000000000000003</v>
      </c>
      <c r="M179" s="3">
        <v>2.4</v>
      </c>
      <c r="N179" s="3">
        <v>2.6</v>
      </c>
      <c r="O179" s="3">
        <v>2.2999999999999998</v>
      </c>
      <c r="P179" s="3">
        <v>2.4</v>
      </c>
      <c r="Q179" s="3">
        <f>1.2+3</f>
        <v>4.2</v>
      </c>
      <c r="R179" s="3">
        <v>1.5</v>
      </c>
      <c r="S179" s="3">
        <v>1.5</v>
      </c>
      <c r="T179" s="4">
        <f>SUM(L179:S179)</f>
        <v>18.200000000000003</v>
      </c>
      <c r="U179" s="14">
        <f t="shared" si="8"/>
        <v>0</v>
      </c>
    </row>
    <row r="180" spans="1:22" x14ac:dyDescent="0.25">
      <c r="A180" t="s">
        <v>128</v>
      </c>
      <c r="C180" s="3">
        <v>155.6</v>
      </c>
      <c r="D180" s="3">
        <v>181.8</v>
      </c>
      <c r="E180" s="3">
        <v>173.8</v>
      </c>
      <c r="F180" s="3">
        <v>176.4</v>
      </c>
      <c r="G180" s="3">
        <v>228.8</v>
      </c>
      <c r="H180" s="3">
        <v>241.3</v>
      </c>
      <c r="I180" s="10">
        <v>245.7</v>
      </c>
      <c r="J180" s="10">
        <v>270</v>
      </c>
      <c r="K180" s="4">
        <f t="shared" si="9"/>
        <v>1673.4</v>
      </c>
      <c r="L180" s="14">
        <v>155.6</v>
      </c>
      <c r="M180" s="3">
        <v>112.1</v>
      </c>
      <c r="N180" s="3">
        <v>173.79999999999998</v>
      </c>
      <c r="O180" s="3">
        <v>176.4</v>
      </c>
      <c r="P180" s="3">
        <v>228.8</v>
      </c>
      <c r="Q180" s="3">
        <v>241.3</v>
      </c>
      <c r="R180" s="3">
        <v>245.7</v>
      </c>
      <c r="S180" s="3">
        <v>270</v>
      </c>
      <c r="T180" s="4">
        <f t="shared" si="10"/>
        <v>1603.7</v>
      </c>
      <c r="U180" s="14">
        <f t="shared" si="8"/>
        <v>69.700000000000045</v>
      </c>
      <c r="V180" s="19">
        <v>15</v>
      </c>
    </row>
    <row r="181" spans="1:22" x14ac:dyDescent="0.25">
      <c r="A181" t="s">
        <v>129</v>
      </c>
      <c r="C181" s="3">
        <v>11.2</v>
      </c>
      <c r="D181" s="3">
        <v>11.5</v>
      </c>
      <c r="E181" s="3">
        <v>10.7</v>
      </c>
      <c r="F181" s="3">
        <v>10.6</v>
      </c>
      <c r="G181" s="3">
        <v>10.7</v>
      </c>
      <c r="H181" s="3">
        <v>9.6</v>
      </c>
      <c r="I181" s="10">
        <v>10.4</v>
      </c>
      <c r="J181" s="10">
        <v>10.4</v>
      </c>
      <c r="K181" s="4">
        <f t="shared" si="9"/>
        <v>85.100000000000009</v>
      </c>
      <c r="L181" s="14">
        <v>11.200000000000001</v>
      </c>
      <c r="M181" s="3">
        <v>11.5</v>
      </c>
      <c r="N181" s="3">
        <v>10.700000000000001</v>
      </c>
      <c r="O181" s="3">
        <v>10.6</v>
      </c>
      <c r="P181" s="3">
        <v>10.700000000000001</v>
      </c>
      <c r="Q181" s="3">
        <v>9.6</v>
      </c>
      <c r="R181" s="3">
        <v>10.4</v>
      </c>
      <c r="S181" s="3">
        <v>10.4</v>
      </c>
      <c r="T181" s="4">
        <f t="shared" si="10"/>
        <v>85.100000000000023</v>
      </c>
      <c r="U181" s="14">
        <f t="shared" si="8"/>
        <v>0</v>
      </c>
    </row>
    <row r="182" spans="1:22" x14ac:dyDescent="0.25">
      <c r="A182" t="s">
        <v>130</v>
      </c>
      <c r="C182" s="3">
        <v>518.6</v>
      </c>
      <c r="D182" s="3"/>
      <c r="E182" s="3"/>
      <c r="F182" s="3"/>
      <c r="G182" s="3"/>
      <c r="H182" s="3"/>
      <c r="I182" s="10"/>
      <c r="J182" s="10"/>
      <c r="K182" s="4">
        <f t="shared" si="9"/>
        <v>518.6</v>
      </c>
      <c r="L182" s="14">
        <v>518.6</v>
      </c>
      <c r="M182" s="3"/>
      <c r="N182" s="3"/>
      <c r="O182" s="3"/>
      <c r="P182" s="3"/>
      <c r="Q182" s="3"/>
      <c r="R182" s="3"/>
      <c r="S182" s="3"/>
      <c r="T182" s="4">
        <f t="shared" si="10"/>
        <v>518.6</v>
      </c>
      <c r="U182" s="14">
        <f t="shared" si="8"/>
        <v>0</v>
      </c>
    </row>
    <row r="183" spans="1:22" x14ac:dyDescent="0.25">
      <c r="A183" t="s">
        <v>131</v>
      </c>
      <c r="C183" s="3">
        <v>97.5</v>
      </c>
      <c r="D183" s="3">
        <v>89.7</v>
      </c>
      <c r="E183" s="3">
        <v>109.8</v>
      </c>
      <c r="F183" s="3">
        <v>121.8</v>
      </c>
      <c r="G183" s="3">
        <v>121.3</v>
      </c>
      <c r="H183" s="3">
        <v>130.5</v>
      </c>
      <c r="I183" s="10">
        <v>132.19999999999999</v>
      </c>
      <c r="J183" s="10">
        <v>132.19999999999999</v>
      </c>
      <c r="K183" s="4">
        <f t="shared" si="9"/>
        <v>935</v>
      </c>
      <c r="L183" s="14">
        <v>97.5</v>
      </c>
      <c r="M183" s="3">
        <v>89.7</v>
      </c>
      <c r="N183" s="3">
        <v>109.8</v>
      </c>
      <c r="O183" s="3">
        <v>121.8</v>
      </c>
      <c r="P183" s="3">
        <v>121.3</v>
      </c>
      <c r="Q183" s="3">
        <v>130.5</v>
      </c>
      <c r="R183" s="3">
        <v>132.19999999999999</v>
      </c>
      <c r="S183" s="3">
        <v>132.19999999999999</v>
      </c>
      <c r="T183" s="4">
        <f t="shared" si="10"/>
        <v>935</v>
      </c>
      <c r="U183" s="14">
        <f t="shared" si="8"/>
        <v>0</v>
      </c>
    </row>
    <row r="184" spans="1:22" x14ac:dyDescent="0.25">
      <c r="A184" t="s">
        <v>132</v>
      </c>
      <c r="C184" s="3">
        <v>4.7</v>
      </c>
      <c r="D184" s="3">
        <v>3.2</v>
      </c>
      <c r="E184" s="3">
        <v>4.5999999999999996</v>
      </c>
      <c r="F184" s="3">
        <v>4.7</v>
      </c>
      <c r="G184" s="3">
        <v>5.7</v>
      </c>
      <c r="H184" s="3">
        <v>13.9</v>
      </c>
      <c r="I184" s="10">
        <v>4.5999999999999996</v>
      </c>
      <c r="J184" s="10">
        <v>4.5999999999999996</v>
      </c>
      <c r="K184" s="4">
        <f t="shared" si="9"/>
        <v>46</v>
      </c>
      <c r="L184" s="14">
        <v>4.6999999999999993</v>
      </c>
      <c r="M184" s="3">
        <v>3.1999999999999997</v>
      </c>
      <c r="N184" s="3">
        <v>4.5999999999999996</v>
      </c>
      <c r="O184" s="3">
        <v>4.6999999999999993</v>
      </c>
      <c r="P184" s="3">
        <v>5.6999999999999993</v>
      </c>
      <c r="Q184" s="3">
        <v>13.9</v>
      </c>
      <c r="R184" s="3">
        <v>4.5999999999999996</v>
      </c>
      <c r="S184" s="3">
        <v>4.5999999999999996</v>
      </c>
      <c r="T184" s="4">
        <f t="shared" si="10"/>
        <v>46</v>
      </c>
      <c r="U184" s="14">
        <f t="shared" si="8"/>
        <v>0</v>
      </c>
    </row>
    <row r="185" spans="1:22" x14ac:dyDescent="0.25">
      <c r="A185" t="s">
        <v>133</v>
      </c>
      <c r="C185" s="3">
        <v>12.8</v>
      </c>
      <c r="D185" s="3">
        <v>10.8</v>
      </c>
      <c r="E185" s="3">
        <v>34.6</v>
      </c>
      <c r="F185" s="3">
        <v>87.4</v>
      </c>
      <c r="G185" s="3">
        <v>82.7</v>
      </c>
      <c r="H185" s="3">
        <v>137.69999999999999</v>
      </c>
      <c r="I185" s="10">
        <v>181.2</v>
      </c>
      <c r="J185" s="10">
        <v>181.2</v>
      </c>
      <c r="K185" s="4">
        <f t="shared" si="9"/>
        <v>728.40000000000009</v>
      </c>
      <c r="L185" s="14">
        <v>12.8</v>
      </c>
      <c r="M185" s="3">
        <v>10.8</v>
      </c>
      <c r="N185" s="3">
        <v>34.6</v>
      </c>
      <c r="O185" s="3">
        <v>87.4</v>
      </c>
      <c r="P185" s="3">
        <v>82.7</v>
      </c>
      <c r="Q185" s="3">
        <v>137.69999999999999</v>
      </c>
      <c r="R185" s="3">
        <v>181.2</v>
      </c>
      <c r="S185" s="3">
        <v>181.2</v>
      </c>
      <c r="T185" s="4">
        <f t="shared" si="10"/>
        <v>728.40000000000009</v>
      </c>
      <c r="U185" s="14">
        <f t="shared" si="8"/>
        <v>0</v>
      </c>
    </row>
    <row r="186" spans="1:22" x14ac:dyDescent="0.25">
      <c r="A186" t="s">
        <v>204</v>
      </c>
      <c r="C186" s="3">
        <f>0+7.9+4</f>
        <v>11.9</v>
      </c>
      <c r="D186" s="3">
        <f>0+6+4.4</f>
        <v>10.4</v>
      </c>
      <c r="E186" s="3">
        <f>0+0.5</f>
        <v>0.5</v>
      </c>
      <c r="F186" s="3"/>
      <c r="G186" s="3">
        <f>0+0.1</f>
        <v>0.1</v>
      </c>
      <c r="H186" s="3">
        <v>7.4</v>
      </c>
      <c r="I186" s="10">
        <v>15</v>
      </c>
      <c r="J186" s="10">
        <v>15</v>
      </c>
      <c r="K186" s="4">
        <f t="shared" si="9"/>
        <v>60.300000000000004</v>
      </c>
      <c r="L186" s="14">
        <v>11.9</v>
      </c>
      <c r="M186" s="3">
        <v>10.4</v>
      </c>
      <c r="N186" s="3">
        <v>0.5</v>
      </c>
      <c r="O186" s="3"/>
      <c r="P186" s="3">
        <v>0.1</v>
      </c>
      <c r="Q186" s="3">
        <v>7.4</v>
      </c>
      <c r="R186" s="3">
        <v>15</v>
      </c>
      <c r="S186" s="3">
        <v>15</v>
      </c>
      <c r="T186" s="4">
        <f t="shared" si="10"/>
        <v>60.300000000000004</v>
      </c>
      <c r="U186" s="14">
        <f t="shared" si="8"/>
        <v>0</v>
      </c>
    </row>
    <row r="187" spans="1:22" x14ac:dyDescent="0.25">
      <c r="A187" t="s">
        <v>209</v>
      </c>
      <c r="C187" s="3"/>
      <c r="D187" s="3"/>
      <c r="E187" s="3"/>
      <c r="F187" s="3"/>
      <c r="G187" s="3"/>
      <c r="H187" s="3"/>
      <c r="I187" s="10">
        <v>44</v>
      </c>
      <c r="J187" s="10">
        <v>44</v>
      </c>
      <c r="K187" s="4">
        <f t="shared" si="9"/>
        <v>88</v>
      </c>
      <c r="L187" s="14"/>
      <c r="M187" s="3"/>
      <c r="N187" s="3"/>
      <c r="O187" s="3"/>
      <c r="P187" s="3"/>
      <c r="Q187" s="3"/>
      <c r="R187" s="3">
        <v>44</v>
      </c>
      <c r="S187" s="3">
        <v>44</v>
      </c>
      <c r="T187" s="4">
        <f t="shared" si="10"/>
        <v>88</v>
      </c>
      <c r="U187" s="14">
        <f t="shared" si="8"/>
        <v>0</v>
      </c>
    </row>
    <row r="188" spans="1:22" x14ac:dyDescent="0.25">
      <c r="A188" t="s">
        <v>134</v>
      </c>
      <c r="C188" s="3">
        <v>0</v>
      </c>
      <c r="D188" s="3">
        <v>0</v>
      </c>
      <c r="E188" s="3">
        <v>9.8000000000000007</v>
      </c>
      <c r="F188" s="3">
        <v>8.1</v>
      </c>
      <c r="G188" s="3">
        <v>10.8</v>
      </c>
      <c r="H188" s="3">
        <v>13.6</v>
      </c>
      <c r="I188" s="10">
        <v>17.5</v>
      </c>
      <c r="J188" s="10">
        <v>17.5</v>
      </c>
      <c r="K188" s="4">
        <f t="shared" si="9"/>
        <v>77.3</v>
      </c>
      <c r="L188" s="14">
        <v>0</v>
      </c>
      <c r="M188" s="3">
        <v>0</v>
      </c>
      <c r="N188" s="3">
        <v>9.8000000000000007</v>
      </c>
      <c r="O188" s="3">
        <v>8.1</v>
      </c>
      <c r="P188" s="3">
        <v>10.8</v>
      </c>
      <c r="Q188" s="3">
        <v>13.6</v>
      </c>
      <c r="R188" s="3">
        <v>17.5</v>
      </c>
      <c r="S188" s="3">
        <v>17.5</v>
      </c>
      <c r="T188" s="4">
        <f t="shared" si="10"/>
        <v>77.3</v>
      </c>
      <c r="U188" s="14">
        <f t="shared" si="8"/>
        <v>0</v>
      </c>
    </row>
    <row r="189" spans="1:22" x14ac:dyDescent="0.25">
      <c r="A189" t="s">
        <v>135</v>
      </c>
      <c r="C189" s="3">
        <v>15.9</v>
      </c>
      <c r="D189" s="3">
        <v>12.7</v>
      </c>
      <c r="E189" s="3">
        <v>5.7</v>
      </c>
      <c r="F189" s="3">
        <v>7.9</v>
      </c>
      <c r="G189" s="3">
        <v>5.3</v>
      </c>
      <c r="H189" s="3">
        <v>8.8000000000000007</v>
      </c>
      <c r="I189" s="10">
        <v>8</v>
      </c>
      <c r="J189" s="10">
        <v>8</v>
      </c>
      <c r="K189" s="4">
        <f t="shared" si="9"/>
        <v>72.3</v>
      </c>
      <c r="L189" s="14">
        <v>15.9</v>
      </c>
      <c r="M189" s="3">
        <v>12.7</v>
      </c>
      <c r="N189" s="3">
        <v>5.7</v>
      </c>
      <c r="O189" s="3">
        <v>7.9</v>
      </c>
      <c r="P189" s="3">
        <v>5.3</v>
      </c>
      <c r="Q189" s="3">
        <v>8.8000000000000007</v>
      </c>
      <c r="R189" s="3">
        <v>8</v>
      </c>
      <c r="S189" s="3">
        <v>8</v>
      </c>
      <c r="T189" s="4">
        <f t="shared" si="10"/>
        <v>72.3</v>
      </c>
      <c r="U189" s="14">
        <f t="shared" si="8"/>
        <v>0</v>
      </c>
    </row>
    <row r="190" spans="1:22" x14ac:dyDescent="0.25">
      <c r="A190" t="s">
        <v>136</v>
      </c>
      <c r="C190" s="3">
        <v>0</v>
      </c>
      <c r="D190" s="3">
        <v>0</v>
      </c>
      <c r="E190" s="3"/>
      <c r="F190" s="3"/>
      <c r="G190" s="3">
        <v>5.4</v>
      </c>
      <c r="H190" s="3"/>
      <c r="I190" s="10"/>
      <c r="J190" s="10"/>
      <c r="K190" s="4">
        <f t="shared" si="9"/>
        <v>5.4</v>
      </c>
      <c r="L190" s="14">
        <v>0</v>
      </c>
      <c r="M190" s="3">
        <v>0</v>
      </c>
      <c r="N190" s="3"/>
      <c r="O190" s="3"/>
      <c r="P190" s="3">
        <v>5.4</v>
      </c>
      <c r="Q190" s="3"/>
      <c r="R190" s="3"/>
      <c r="S190" s="3"/>
      <c r="T190" s="4">
        <f t="shared" si="10"/>
        <v>5.4</v>
      </c>
      <c r="U190" s="14">
        <f t="shared" si="8"/>
        <v>0</v>
      </c>
    </row>
    <row r="191" spans="1:22" x14ac:dyDescent="0.25">
      <c r="A191" t="s">
        <v>196</v>
      </c>
      <c r="C191" s="3"/>
      <c r="D191" s="3"/>
      <c r="E191" s="3"/>
      <c r="F191" s="3"/>
      <c r="G191" s="3">
        <v>0</v>
      </c>
      <c r="H191" s="3">
        <v>0</v>
      </c>
      <c r="I191" s="10">
        <v>17.600000000000001</v>
      </c>
      <c r="J191" s="10">
        <v>17.600000000000001</v>
      </c>
      <c r="K191" s="4">
        <f t="shared" si="9"/>
        <v>35.200000000000003</v>
      </c>
      <c r="L191" s="14"/>
      <c r="M191" s="3"/>
      <c r="N191" s="3"/>
      <c r="O191" s="3"/>
      <c r="P191" s="3">
        <v>0</v>
      </c>
      <c r="Q191" s="3">
        <v>0</v>
      </c>
      <c r="R191" s="3">
        <v>17.600000000000001</v>
      </c>
      <c r="S191" s="3">
        <v>17.600000000000001</v>
      </c>
      <c r="T191" s="4">
        <f t="shared" si="10"/>
        <v>35.200000000000003</v>
      </c>
      <c r="U191" s="14">
        <f t="shared" si="8"/>
        <v>0</v>
      </c>
    </row>
    <row r="192" spans="1:22" x14ac:dyDescent="0.25">
      <c r="A192" t="s">
        <v>137</v>
      </c>
      <c r="C192" s="3">
        <v>2.4</v>
      </c>
      <c r="D192" s="3">
        <v>2.2999999999999998</v>
      </c>
      <c r="E192" s="3">
        <v>52.9</v>
      </c>
      <c r="F192" s="3">
        <v>44.9</v>
      </c>
      <c r="G192" s="3">
        <v>80.8</v>
      </c>
      <c r="H192" s="3">
        <v>1</v>
      </c>
      <c r="I192" s="10">
        <v>0.50000000000000022</v>
      </c>
      <c r="J192" s="10">
        <v>0.5</v>
      </c>
      <c r="K192" s="4">
        <f t="shared" si="9"/>
        <v>185.3</v>
      </c>
      <c r="L192" s="14">
        <v>2.4</v>
      </c>
      <c r="M192" s="3">
        <v>2.2999999999999998</v>
      </c>
      <c r="N192" s="3">
        <v>52.9</v>
      </c>
      <c r="O192" s="3">
        <v>44.900000000000006</v>
      </c>
      <c r="P192" s="3">
        <v>80.8</v>
      </c>
      <c r="Q192" s="3">
        <v>1.0000000000000002</v>
      </c>
      <c r="R192" s="3">
        <v>0.50000000000000022</v>
      </c>
      <c r="S192" s="3">
        <v>0.5</v>
      </c>
      <c r="T192" s="4">
        <f t="shared" si="10"/>
        <v>185.3</v>
      </c>
      <c r="U192" s="14">
        <f t="shared" si="8"/>
        <v>0</v>
      </c>
    </row>
    <row r="193" spans="1:21" x14ac:dyDescent="0.25">
      <c r="A193" t="s">
        <v>138</v>
      </c>
      <c r="C193" s="3">
        <v>21.3</v>
      </c>
      <c r="D193" s="3">
        <v>20.100000000000001</v>
      </c>
      <c r="E193" s="3">
        <v>18.2</v>
      </c>
      <c r="F193" s="3">
        <v>17.8</v>
      </c>
      <c r="G193" s="3">
        <v>19.899999999999999</v>
      </c>
      <c r="H193" s="3">
        <v>21.1</v>
      </c>
      <c r="I193" s="10">
        <v>20</v>
      </c>
      <c r="J193" s="10">
        <v>20</v>
      </c>
      <c r="K193" s="4">
        <f t="shared" si="9"/>
        <v>158.4</v>
      </c>
      <c r="L193" s="14">
        <v>21.3</v>
      </c>
      <c r="M193" s="3">
        <v>20.100000000000001</v>
      </c>
      <c r="N193" s="3">
        <v>18.2</v>
      </c>
      <c r="O193" s="3">
        <v>17.8</v>
      </c>
      <c r="P193" s="3">
        <v>19.899999999999999</v>
      </c>
      <c r="Q193" s="3">
        <v>21.1</v>
      </c>
      <c r="R193" s="3">
        <v>20</v>
      </c>
      <c r="S193" s="3">
        <v>20</v>
      </c>
      <c r="T193" s="4">
        <f t="shared" si="10"/>
        <v>158.4</v>
      </c>
      <c r="U193" s="14">
        <f t="shared" si="8"/>
        <v>0</v>
      </c>
    </row>
    <row r="194" spans="1:21" x14ac:dyDescent="0.25">
      <c r="A194" t="s">
        <v>139</v>
      </c>
      <c r="C194" s="3">
        <v>63.6</v>
      </c>
      <c r="D194" s="3">
        <v>57.4</v>
      </c>
      <c r="E194" s="3">
        <v>51.6</v>
      </c>
      <c r="F194" s="3">
        <v>48.4</v>
      </c>
      <c r="G194" s="3">
        <v>49.7</v>
      </c>
      <c r="H194" s="3">
        <v>47.1</v>
      </c>
      <c r="I194" s="10">
        <v>51</v>
      </c>
      <c r="J194" s="10">
        <v>51</v>
      </c>
      <c r="K194" s="4">
        <f t="shared" si="9"/>
        <v>419.8</v>
      </c>
      <c r="L194" s="14">
        <v>63.6</v>
      </c>
      <c r="M194" s="3">
        <v>57.4</v>
      </c>
      <c r="N194" s="3">
        <v>51.6</v>
      </c>
      <c r="O194" s="3">
        <v>48.4</v>
      </c>
      <c r="P194" s="3">
        <v>49.7</v>
      </c>
      <c r="Q194" s="3">
        <v>47.1</v>
      </c>
      <c r="R194" s="3">
        <v>51</v>
      </c>
      <c r="S194" s="3">
        <v>51</v>
      </c>
      <c r="T194" s="4">
        <f t="shared" si="10"/>
        <v>419.8</v>
      </c>
      <c r="U194" s="14">
        <f t="shared" si="8"/>
        <v>0</v>
      </c>
    </row>
    <row r="195" spans="1:21" x14ac:dyDescent="0.25">
      <c r="A195" t="s">
        <v>180</v>
      </c>
      <c r="C195" s="3">
        <v>302.60000000000002</v>
      </c>
      <c r="D195" s="3">
        <v>270.5</v>
      </c>
      <c r="E195" s="3">
        <v>232.7</v>
      </c>
      <c r="F195" s="3">
        <v>271.8</v>
      </c>
      <c r="G195" s="3">
        <v>315.10000000000002</v>
      </c>
      <c r="H195" s="3">
        <f>183.3+185.1</f>
        <v>368.4</v>
      </c>
      <c r="I195" s="10">
        <v>380.6</v>
      </c>
      <c r="J195" s="10">
        <v>385</v>
      </c>
      <c r="K195" s="4">
        <f>SUM(C195:J195)</f>
        <v>2526.6999999999998</v>
      </c>
      <c r="L195" s="14">
        <v>302.60000000000002</v>
      </c>
      <c r="M195" s="3">
        <v>270.5</v>
      </c>
      <c r="N195" s="3">
        <v>232.7</v>
      </c>
      <c r="O195" s="3">
        <v>271.8</v>
      </c>
      <c r="P195" s="3">
        <v>315.10000000000002</v>
      </c>
      <c r="Q195" s="3">
        <f>183.3+185.1</f>
        <v>368.4</v>
      </c>
      <c r="R195" s="3">
        <f>188.8+191.8</f>
        <v>380.6</v>
      </c>
      <c r="S195" s="3">
        <f>191+194</f>
        <v>385</v>
      </c>
      <c r="T195" s="4">
        <f t="shared" si="10"/>
        <v>2526.6999999999998</v>
      </c>
      <c r="U195" s="14">
        <f t="shared" si="8"/>
        <v>0</v>
      </c>
    </row>
    <row r="196" spans="1:21" x14ac:dyDescent="0.25">
      <c r="A196" t="s">
        <v>140</v>
      </c>
      <c r="C196" s="3">
        <v>37.700000000000003</v>
      </c>
      <c r="D196" s="3">
        <v>36.4</v>
      </c>
      <c r="E196" s="3">
        <v>33.700000000000003</v>
      </c>
      <c r="F196" s="3">
        <v>32.1</v>
      </c>
      <c r="G196" s="3">
        <v>33.299999999999997</v>
      </c>
      <c r="H196" s="3">
        <v>34.799999999999997</v>
      </c>
      <c r="I196" s="10">
        <v>72</v>
      </c>
      <c r="J196" s="10">
        <v>72</v>
      </c>
      <c r="K196" s="4">
        <f t="shared" si="9"/>
        <v>352</v>
      </c>
      <c r="L196" s="14">
        <v>37.700000000000003</v>
      </c>
      <c r="M196" s="3">
        <v>36.4</v>
      </c>
      <c r="N196" s="3">
        <v>33.700000000000003</v>
      </c>
      <c r="O196" s="3">
        <v>32.1</v>
      </c>
      <c r="P196" s="3">
        <v>33.299999999999997</v>
      </c>
      <c r="Q196" s="3">
        <v>34.799999999999997</v>
      </c>
      <c r="R196" s="3">
        <v>72</v>
      </c>
      <c r="S196" s="3">
        <v>72</v>
      </c>
      <c r="T196" s="4">
        <f t="shared" si="10"/>
        <v>352</v>
      </c>
      <c r="U196" s="14">
        <f t="shared" si="8"/>
        <v>0</v>
      </c>
    </row>
    <row r="197" spans="1:21" x14ac:dyDescent="0.25">
      <c r="A197" t="s">
        <v>141</v>
      </c>
      <c r="C197" s="3">
        <v>1.2</v>
      </c>
      <c r="D197" s="3">
        <v>0</v>
      </c>
      <c r="E197" s="3"/>
      <c r="F197" s="3">
        <v>0</v>
      </c>
      <c r="G197" s="3">
        <v>0</v>
      </c>
      <c r="H197" s="3">
        <v>0</v>
      </c>
      <c r="I197" s="10"/>
      <c r="J197" s="10"/>
      <c r="K197" s="4">
        <f t="shared" si="9"/>
        <v>1.2</v>
      </c>
      <c r="L197" s="14">
        <v>1.2</v>
      </c>
      <c r="M197" s="3">
        <v>0</v>
      </c>
      <c r="N197" s="3"/>
      <c r="O197" s="3">
        <v>0</v>
      </c>
      <c r="P197" s="3">
        <v>0</v>
      </c>
      <c r="Q197" s="3">
        <v>0</v>
      </c>
      <c r="R197" s="3"/>
      <c r="S197" s="3"/>
      <c r="T197" s="4">
        <f t="shared" si="10"/>
        <v>1.2</v>
      </c>
      <c r="U197" s="14">
        <f t="shared" si="8"/>
        <v>0</v>
      </c>
    </row>
    <row r="198" spans="1:21" x14ac:dyDescent="0.25">
      <c r="A198" t="s">
        <v>142</v>
      </c>
      <c r="C198" s="3">
        <v>105.1</v>
      </c>
      <c r="D198" s="3">
        <v>132.4</v>
      </c>
      <c r="E198" s="3">
        <v>89</v>
      </c>
      <c r="F198" s="3">
        <v>93.8</v>
      </c>
      <c r="G198" s="3">
        <v>106.8</v>
      </c>
      <c r="H198" s="3">
        <v>145.5</v>
      </c>
      <c r="I198" s="10">
        <v>150.30000000000001</v>
      </c>
      <c r="J198" s="10">
        <v>158</v>
      </c>
      <c r="K198" s="4">
        <f t="shared" si="9"/>
        <v>980.90000000000009</v>
      </c>
      <c r="L198" s="14">
        <v>105.1</v>
      </c>
      <c r="M198" s="3">
        <v>132.39999999999998</v>
      </c>
      <c r="N198" s="3">
        <v>89</v>
      </c>
      <c r="O198" s="3">
        <v>93.8</v>
      </c>
      <c r="P198" s="3">
        <v>106.8</v>
      </c>
      <c r="Q198" s="3">
        <v>145.5</v>
      </c>
      <c r="R198" s="3">
        <v>150.30000000000001</v>
      </c>
      <c r="S198" s="3">
        <v>158</v>
      </c>
      <c r="T198" s="4">
        <f t="shared" si="10"/>
        <v>980.90000000000009</v>
      </c>
      <c r="U198" s="14">
        <f t="shared" si="8"/>
        <v>0</v>
      </c>
    </row>
    <row r="199" spans="1:21" x14ac:dyDescent="0.25">
      <c r="A199" t="s">
        <v>197</v>
      </c>
      <c r="C199" s="3"/>
      <c r="D199" s="3"/>
      <c r="E199" s="3">
        <v>0.7</v>
      </c>
      <c r="F199" s="3">
        <v>6.4</v>
      </c>
      <c r="G199" s="3">
        <v>7</v>
      </c>
      <c r="H199" s="3">
        <f>0.7+9</f>
        <v>9.6999999999999993</v>
      </c>
      <c r="I199" s="10">
        <v>8.3000000000000007</v>
      </c>
      <c r="J199" s="10">
        <v>8.3000000000000007</v>
      </c>
      <c r="K199" s="4">
        <f t="shared" si="9"/>
        <v>40.400000000000006</v>
      </c>
      <c r="L199" s="14"/>
      <c r="M199" s="3"/>
      <c r="N199" s="3">
        <v>0.70000000000000018</v>
      </c>
      <c r="O199" s="3">
        <v>6.4</v>
      </c>
      <c r="P199" s="3">
        <v>7</v>
      </c>
      <c r="Q199" s="3">
        <f>0.7+9</f>
        <v>9.6999999999999993</v>
      </c>
      <c r="R199" s="3">
        <v>8.3000000000000007</v>
      </c>
      <c r="S199" s="3">
        <v>8.3000000000000007</v>
      </c>
      <c r="T199" s="4">
        <f t="shared" si="10"/>
        <v>40.400000000000006</v>
      </c>
      <c r="U199" s="14">
        <f t="shared" si="8"/>
        <v>0</v>
      </c>
    </row>
    <row r="200" spans="1:21" x14ac:dyDescent="0.25">
      <c r="A200" t="s">
        <v>143</v>
      </c>
      <c r="C200" s="3">
        <v>1.2</v>
      </c>
      <c r="D200" s="3">
        <v>1.8</v>
      </c>
      <c r="E200" s="3">
        <v>1.4</v>
      </c>
      <c r="F200" s="3">
        <v>1.1000000000000001</v>
      </c>
      <c r="G200" s="3">
        <v>1.4</v>
      </c>
      <c r="H200" s="3">
        <v>1.4</v>
      </c>
      <c r="I200" s="10">
        <v>0.7</v>
      </c>
      <c r="J200" s="10">
        <v>1.4</v>
      </c>
      <c r="K200" s="4">
        <f t="shared" si="9"/>
        <v>10.4</v>
      </c>
      <c r="L200" s="14">
        <v>1.2</v>
      </c>
      <c r="M200" s="3">
        <v>1.8</v>
      </c>
      <c r="N200" s="3">
        <v>1.4</v>
      </c>
      <c r="O200" s="3">
        <v>1.1000000000000001</v>
      </c>
      <c r="P200" s="3">
        <v>1.4</v>
      </c>
      <c r="Q200" s="3">
        <v>1.4</v>
      </c>
      <c r="R200" s="3">
        <v>0.7</v>
      </c>
      <c r="S200" s="3">
        <v>1.4</v>
      </c>
      <c r="T200" s="4">
        <f t="shared" si="10"/>
        <v>10.4</v>
      </c>
      <c r="U200" s="14">
        <f t="shared" ref="U200:U227" si="11">K200-T200</f>
        <v>0</v>
      </c>
    </row>
    <row r="201" spans="1:21" x14ac:dyDescent="0.25">
      <c r="A201" t="s">
        <v>144</v>
      </c>
      <c r="C201" s="3">
        <v>0.3</v>
      </c>
      <c r="D201" s="3">
        <v>0.4</v>
      </c>
      <c r="E201" s="3"/>
      <c r="F201" s="3"/>
      <c r="G201" s="3"/>
      <c r="H201" s="3"/>
      <c r="I201" s="10"/>
      <c r="J201" s="10"/>
      <c r="K201" s="4">
        <f t="shared" si="9"/>
        <v>0.7</v>
      </c>
      <c r="L201" s="14">
        <v>0.3</v>
      </c>
      <c r="M201" s="3">
        <v>0.4</v>
      </c>
      <c r="N201" s="3"/>
      <c r="O201" s="3"/>
      <c r="P201" s="3"/>
      <c r="Q201" s="3"/>
      <c r="R201" s="3"/>
      <c r="S201" s="3"/>
      <c r="T201" s="4">
        <f t="shared" si="10"/>
        <v>0.7</v>
      </c>
      <c r="U201" s="14">
        <f t="shared" si="11"/>
        <v>0</v>
      </c>
    </row>
    <row r="202" spans="1:21" x14ac:dyDescent="0.25">
      <c r="A202" t="s">
        <v>205</v>
      </c>
      <c r="C202" s="3">
        <v>1.8</v>
      </c>
      <c r="D202" s="3">
        <v>2.4</v>
      </c>
      <c r="E202" s="3">
        <v>2.4</v>
      </c>
      <c r="F202" s="3">
        <v>3.2</v>
      </c>
      <c r="G202" s="3">
        <v>3.1</v>
      </c>
      <c r="H202" s="3">
        <f>2.3+1.9</f>
        <v>4.1999999999999993</v>
      </c>
      <c r="I202" s="10">
        <v>3.3</v>
      </c>
      <c r="J202" s="10">
        <v>3.3</v>
      </c>
      <c r="K202" s="4">
        <f t="shared" si="9"/>
        <v>23.700000000000003</v>
      </c>
      <c r="L202" s="14">
        <v>1.8</v>
      </c>
      <c r="M202" s="3">
        <v>2.4000000000000004</v>
      </c>
      <c r="N202" s="3">
        <v>2.4000000000000004</v>
      </c>
      <c r="O202" s="3">
        <v>3.2</v>
      </c>
      <c r="P202" s="3">
        <v>3.1</v>
      </c>
      <c r="Q202" s="3">
        <f>2.3+1.9</f>
        <v>4.1999999999999993</v>
      </c>
      <c r="R202" s="3">
        <v>3.3</v>
      </c>
      <c r="S202" s="3">
        <v>3.3</v>
      </c>
      <c r="T202" s="4">
        <f t="shared" si="10"/>
        <v>23.700000000000003</v>
      </c>
      <c r="U202" s="14">
        <f t="shared" si="11"/>
        <v>0</v>
      </c>
    </row>
    <row r="203" spans="1:21" x14ac:dyDescent="0.25">
      <c r="A203" t="s">
        <v>145</v>
      </c>
      <c r="C203" s="3">
        <v>7.5</v>
      </c>
      <c r="D203" s="3">
        <v>6.6</v>
      </c>
      <c r="E203" s="3">
        <v>6.6</v>
      </c>
      <c r="F203" s="3">
        <v>5.4</v>
      </c>
      <c r="G203" s="3">
        <v>5.3</v>
      </c>
      <c r="H203" s="3">
        <v>14.8</v>
      </c>
      <c r="I203" s="10">
        <v>6</v>
      </c>
      <c r="J203" s="10">
        <v>6</v>
      </c>
      <c r="K203" s="4">
        <f t="shared" si="9"/>
        <v>58.2</v>
      </c>
      <c r="L203" s="14">
        <v>7.5</v>
      </c>
      <c r="M203" s="3">
        <v>6.6</v>
      </c>
      <c r="N203" s="3">
        <v>6.6</v>
      </c>
      <c r="O203" s="3">
        <v>5.4</v>
      </c>
      <c r="P203" s="3">
        <v>5.3</v>
      </c>
      <c r="Q203" s="3">
        <v>14.8</v>
      </c>
      <c r="R203" s="3">
        <v>6</v>
      </c>
      <c r="S203" s="3">
        <v>6</v>
      </c>
      <c r="T203" s="4">
        <f t="shared" si="10"/>
        <v>58.2</v>
      </c>
      <c r="U203" s="14">
        <f t="shared" si="11"/>
        <v>0</v>
      </c>
    </row>
    <row r="204" spans="1:21" x14ac:dyDescent="0.25">
      <c r="A204" t="s">
        <v>146</v>
      </c>
      <c r="C204" s="3">
        <v>2.1</v>
      </c>
      <c r="D204" s="3">
        <v>1.6</v>
      </c>
      <c r="E204" s="3">
        <v>0.6</v>
      </c>
      <c r="F204" s="3">
        <v>0</v>
      </c>
      <c r="G204" s="3">
        <v>15.3</v>
      </c>
      <c r="H204" s="3">
        <v>9.9</v>
      </c>
      <c r="I204" s="10">
        <v>26.3</v>
      </c>
      <c r="J204" s="10">
        <v>27.8</v>
      </c>
      <c r="K204" s="4">
        <f t="shared" si="9"/>
        <v>83.6</v>
      </c>
      <c r="L204" s="14">
        <v>2.0999999999999996</v>
      </c>
      <c r="M204" s="3">
        <v>1.5999999999999999</v>
      </c>
      <c r="N204" s="3">
        <v>0.59999999999999964</v>
      </c>
      <c r="O204" s="3">
        <v>0</v>
      </c>
      <c r="P204" s="3">
        <v>15.3</v>
      </c>
      <c r="Q204" s="3">
        <v>9.9000000000000021</v>
      </c>
      <c r="R204" s="3">
        <v>26.3</v>
      </c>
      <c r="S204" s="3">
        <v>27.8</v>
      </c>
      <c r="T204" s="4">
        <f t="shared" si="10"/>
        <v>83.600000000000009</v>
      </c>
      <c r="U204" s="14">
        <f t="shared" si="11"/>
        <v>0</v>
      </c>
    </row>
    <row r="205" spans="1:21" x14ac:dyDescent="0.25">
      <c r="A205" t="s">
        <v>147</v>
      </c>
      <c r="C205" s="3">
        <v>0.1</v>
      </c>
      <c r="D205" s="3">
        <v>0.3</v>
      </c>
      <c r="E205" s="3">
        <v>0.3</v>
      </c>
      <c r="F205" s="3">
        <v>0.2</v>
      </c>
      <c r="G205" s="3">
        <v>0.1</v>
      </c>
      <c r="H205" s="3">
        <v>0.2</v>
      </c>
      <c r="I205" s="10"/>
      <c r="J205" s="10"/>
      <c r="K205" s="4">
        <f t="shared" si="9"/>
        <v>1.2</v>
      </c>
      <c r="L205" s="14">
        <v>0.1</v>
      </c>
      <c r="M205" s="3">
        <v>0.3</v>
      </c>
      <c r="N205" s="3">
        <v>0.3</v>
      </c>
      <c r="O205" s="3">
        <v>0.2</v>
      </c>
      <c r="P205" s="3">
        <v>0.1</v>
      </c>
      <c r="Q205" s="3">
        <v>0.2</v>
      </c>
      <c r="R205" s="3"/>
      <c r="S205" s="3"/>
      <c r="T205" s="4">
        <f t="shared" si="10"/>
        <v>1.2</v>
      </c>
      <c r="U205" s="14">
        <f t="shared" si="11"/>
        <v>0</v>
      </c>
    </row>
    <row r="206" spans="1:21" x14ac:dyDescent="0.25">
      <c r="A206" t="s">
        <v>148</v>
      </c>
      <c r="C206" s="3">
        <v>7.8</v>
      </c>
      <c r="D206" s="3">
        <v>5.4</v>
      </c>
      <c r="E206" s="3">
        <v>3.8</v>
      </c>
      <c r="F206" s="3">
        <v>3</v>
      </c>
      <c r="G206" s="3">
        <v>3.5</v>
      </c>
      <c r="H206" s="3">
        <v>5</v>
      </c>
      <c r="I206" s="10">
        <v>6.6</v>
      </c>
      <c r="J206" s="10">
        <v>3.3</v>
      </c>
      <c r="K206" s="4">
        <f t="shared" si="9"/>
        <v>38.4</v>
      </c>
      <c r="L206" s="14">
        <v>7.8</v>
      </c>
      <c r="M206" s="3">
        <v>5.4</v>
      </c>
      <c r="N206" s="3">
        <v>3.8</v>
      </c>
      <c r="O206" s="3">
        <v>2.9999999999999996</v>
      </c>
      <c r="P206" s="3">
        <v>3.4999999999999996</v>
      </c>
      <c r="Q206" s="3">
        <v>5</v>
      </c>
      <c r="R206" s="3">
        <v>6.6</v>
      </c>
      <c r="S206" s="3">
        <v>3.3</v>
      </c>
      <c r="T206" s="4">
        <f t="shared" si="10"/>
        <v>38.4</v>
      </c>
      <c r="U206" s="14">
        <f t="shared" si="11"/>
        <v>0</v>
      </c>
    </row>
    <row r="207" spans="1:21" x14ac:dyDescent="0.25">
      <c r="A207" t="s">
        <v>149</v>
      </c>
      <c r="C207" s="3">
        <v>2.4</v>
      </c>
      <c r="D207" s="3">
        <v>3.7</v>
      </c>
      <c r="E207" s="3">
        <v>7.4</v>
      </c>
      <c r="F207" s="3">
        <v>22.8</v>
      </c>
      <c r="G207" s="3">
        <v>21.6</v>
      </c>
      <c r="H207" s="3">
        <v>27.3</v>
      </c>
      <c r="I207" s="10">
        <v>7</v>
      </c>
      <c r="J207" s="10">
        <v>7</v>
      </c>
      <c r="K207" s="4">
        <f t="shared" si="9"/>
        <v>99.2</v>
      </c>
      <c r="L207" s="14">
        <v>2.4000000000000004</v>
      </c>
      <c r="M207" s="3">
        <v>3.7</v>
      </c>
      <c r="N207" s="3">
        <v>7.3999999999999995</v>
      </c>
      <c r="O207" s="3">
        <v>22.8</v>
      </c>
      <c r="P207" s="3">
        <v>21.6</v>
      </c>
      <c r="Q207" s="3">
        <v>27.3</v>
      </c>
      <c r="R207" s="3">
        <v>7</v>
      </c>
      <c r="S207" s="3">
        <v>7</v>
      </c>
      <c r="T207" s="4">
        <f t="shared" si="10"/>
        <v>99.2</v>
      </c>
      <c r="U207" s="14">
        <f t="shared" si="11"/>
        <v>0</v>
      </c>
    </row>
    <row r="208" spans="1:21" x14ac:dyDescent="0.25">
      <c r="A208" t="s">
        <v>150</v>
      </c>
      <c r="C208" s="3">
        <v>13.4</v>
      </c>
      <c r="D208" s="3">
        <v>16.899999999999999</v>
      </c>
      <c r="E208" s="3">
        <v>17.2</v>
      </c>
      <c r="F208" s="3">
        <v>17.7</v>
      </c>
      <c r="G208" s="3">
        <v>19.899999999999999</v>
      </c>
      <c r="H208" s="3">
        <v>36</v>
      </c>
      <c r="I208" s="10">
        <v>36.400000000000006</v>
      </c>
      <c r="J208" s="10">
        <v>38</v>
      </c>
      <c r="K208" s="4">
        <f t="shared" si="9"/>
        <v>195.5</v>
      </c>
      <c r="L208" s="14">
        <v>13.4</v>
      </c>
      <c r="M208" s="3">
        <v>16.899999999999999</v>
      </c>
      <c r="N208" s="3">
        <v>17.2</v>
      </c>
      <c r="O208" s="3">
        <v>17.7</v>
      </c>
      <c r="P208" s="3">
        <v>19.899999999999999</v>
      </c>
      <c r="Q208" s="3">
        <v>36</v>
      </c>
      <c r="R208" s="3">
        <v>36.400000000000006</v>
      </c>
      <c r="S208" s="3">
        <v>38</v>
      </c>
      <c r="T208" s="4">
        <f t="shared" si="10"/>
        <v>195.5</v>
      </c>
      <c r="U208" s="14">
        <f t="shared" si="11"/>
        <v>0</v>
      </c>
    </row>
    <row r="209" spans="1:22" x14ac:dyDescent="0.25">
      <c r="A209" t="s">
        <v>151</v>
      </c>
      <c r="C209" s="3">
        <v>9.5</v>
      </c>
      <c r="D209" s="3">
        <v>7.3</v>
      </c>
      <c r="E209" s="3">
        <v>9.6999999999999993</v>
      </c>
      <c r="F209" s="3">
        <v>11.7</v>
      </c>
      <c r="G209" s="3">
        <v>12.5</v>
      </c>
      <c r="H209" s="3">
        <v>14.4</v>
      </c>
      <c r="I209" s="10">
        <v>6.5</v>
      </c>
      <c r="J209" s="10">
        <v>9.1999999999999993</v>
      </c>
      <c r="K209" s="4">
        <f t="shared" si="9"/>
        <v>80.800000000000011</v>
      </c>
      <c r="L209" s="14">
        <v>9.5</v>
      </c>
      <c r="M209" s="3">
        <v>7.3</v>
      </c>
      <c r="N209" s="3">
        <v>9.6999999999999993</v>
      </c>
      <c r="O209" s="3">
        <v>11.7</v>
      </c>
      <c r="P209" s="3">
        <v>12.5</v>
      </c>
      <c r="Q209" s="3">
        <v>14.4</v>
      </c>
      <c r="R209" s="3">
        <v>6.5</v>
      </c>
      <c r="S209" s="3">
        <v>9.1999999999999993</v>
      </c>
      <c r="T209" s="4">
        <f t="shared" si="10"/>
        <v>80.800000000000011</v>
      </c>
      <c r="U209" s="14">
        <f t="shared" si="11"/>
        <v>0</v>
      </c>
    </row>
    <row r="210" spans="1:22" x14ac:dyDescent="0.25">
      <c r="A210" t="s">
        <v>206</v>
      </c>
      <c r="C210" s="3">
        <v>8.1999999999999993</v>
      </c>
      <c r="D210" s="3">
        <v>7.6</v>
      </c>
      <c r="E210" s="3">
        <v>15.6</v>
      </c>
      <c r="F210" s="3">
        <v>13.9</v>
      </c>
      <c r="G210" s="3">
        <v>10.4</v>
      </c>
      <c r="H210" s="3">
        <f>5.8+9.6</f>
        <v>15.399999999999999</v>
      </c>
      <c r="I210" s="10">
        <v>8.1999999999999993</v>
      </c>
      <c r="J210" s="10">
        <v>8.1999999999999993</v>
      </c>
      <c r="K210" s="4">
        <f>SUM(C210:J210)</f>
        <v>87.5</v>
      </c>
      <c r="L210" s="14">
        <v>8.2000000000000011</v>
      </c>
      <c r="M210" s="3">
        <v>7.6</v>
      </c>
      <c r="N210" s="3">
        <v>15.6</v>
      </c>
      <c r="O210" s="3">
        <v>13.899999999999999</v>
      </c>
      <c r="P210" s="3">
        <v>10.399999999999999</v>
      </c>
      <c r="Q210" s="3">
        <f>5.8+9.6</f>
        <v>15.399999999999999</v>
      </c>
      <c r="R210" s="3">
        <v>8.1999999999999993</v>
      </c>
      <c r="S210" s="3">
        <v>8.1999999999999993</v>
      </c>
      <c r="T210" s="4">
        <f>SUM(L210:S210)</f>
        <v>87.5</v>
      </c>
      <c r="U210" s="14">
        <f t="shared" si="11"/>
        <v>0</v>
      </c>
    </row>
    <row r="211" spans="1:22" x14ac:dyDescent="0.25">
      <c r="A211" t="s">
        <v>198</v>
      </c>
      <c r="C211" s="3">
        <v>12.3</v>
      </c>
      <c r="D211" s="3">
        <v>24.8</v>
      </c>
      <c r="E211" s="3">
        <v>0</v>
      </c>
      <c r="F211" s="3">
        <v>0</v>
      </c>
      <c r="G211" s="3">
        <v>0.6</v>
      </c>
      <c r="H211" s="3">
        <f>0.3+5.7</f>
        <v>6</v>
      </c>
      <c r="I211" s="10">
        <v>0.3</v>
      </c>
      <c r="J211" s="10">
        <v>0.3</v>
      </c>
      <c r="K211" s="4">
        <f>SUM(C211:J211)</f>
        <v>44.3</v>
      </c>
      <c r="L211" s="14">
        <v>12.3</v>
      </c>
      <c r="M211" s="3">
        <v>24.799999999999997</v>
      </c>
      <c r="N211" s="3">
        <v>0</v>
      </c>
      <c r="O211" s="3">
        <v>0</v>
      </c>
      <c r="P211" s="3">
        <v>0.6</v>
      </c>
      <c r="Q211" s="3">
        <f>0.3+5.7</f>
        <v>6</v>
      </c>
      <c r="R211" s="3">
        <v>0.3</v>
      </c>
      <c r="S211" s="3">
        <v>0.3</v>
      </c>
      <c r="T211" s="4">
        <f>SUM(L211:S211)</f>
        <v>44.29999999999999</v>
      </c>
      <c r="U211" s="14">
        <f t="shared" si="11"/>
        <v>0</v>
      </c>
    </row>
    <row r="212" spans="1:22" x14ac:dyDescent="0.25">
      <c r="A212" t="s">
        <v>190</v>
      </c>
      <c r="C212" s="3"/>
      <c r="D212" s="3"/>
      <c r="E212" s="3"/>
      <c r="F212" s="3">
        <v>5</v>
      </c>
      <c r="G212" s="3">
        <v>8.1</v>
      </c>
      <c r="H212" s="3">
        <v>20.2</v>
      </c>
      <c r="I212" s="10"/>
      <c r="J212" s="10"/>
      <c r="K212" s="4">
        <f t="shared" ref="K212:K227" si="12">SUM(C212:J212)</f>
        <v>33.299999999999997</v>
      </c>
      <c r="L212" s="14"/>
      <c r="M212" s="3"/>
      <c r="N212" s="3"/>
      <c r="O212" s="3">
        <v>5</v>
      </c>
      <c r="P212" s="3">
        <v>8.1</v>
      </c>
      <c r="Q212" s="3">
        <v>20.2</v>
      </c>
      <c r="R212" s="3"/>
      <c r="S212" s="3"/>
      <c r="T212" s="4">
        <f t="shared" ref="T212:T227" si="13">SUM(L212:S212)</f>
        <v>33.299999999999997</v>
      </c>
      <c r="U212" s="14">
        <f t="shared" si="11"/>
        <v>0</v>
      </c>
    </row>
    <row r="213" spans="1:22" x14ac:dyDescent="0.25">
      <c r="A213" t="s">
        <v>219</v>
      </c>
      <c r="C213" s="3">
        <f>14.8+75.3</f>
        <v>90.1</v>
      </c>
      <c r="D213" s="3">
        <v>71</v>
      </c>
      <c r="E213" s="3">
        <v>162.9</v>
      </c>
      <c r="F213" s="3">
        <v>207.1</v>
      </c>
      <c r="G213" s="3">
        <v>266.2</v>
      </c>
      <c r="H213" s="3">
        <v>287.5</v>
      </c>
      <c r="I213" s="10">
        <v>292</v>
      </c>
      <c r="J213" s="10">
        <v>310</v>
      </c>
      <c r="K213" s="4">
        <f t="shared" si="12"/>
        <v>1686.8</v>
      </c>
      <c r="L213" s="14">
        <f>14.8+75.3</f>
        <v>90.1</v>
      </c>
      <c r="M213" s="3">
        <v>71</v>
      </c>
      <c r="N213" s="3">
        <v>162.9</v>
      </c>
      <c r="O213" s="3">
        <v>207.1</v>
      </c>
      <c r="P213" s="3">
        <v>266.2</v>
      </c>
      <c r="Q213" s="3">
        <v>287.5</v>
      </c>
      <c r="R213" s="3">
        <v>292</v>
      </c>
      <c r="S213" s="3">
        <v>310</v>
      </c>
      <c r="T213" s="4">
        <f t="shared" si="13"/>
        <v>1686.8</v>
      </c>
      <c r="U213" s="14">
        <f t="shared" si="11"/>
        <v>0</v>
      </c>
    </row>
    <row r="214" spans="1:22" x14ac:dyDescent="0.25">
      <c r="A214" t="s">
        <v>152</v>
      </c>
      <c r="C214" s="3">
        <v>23.3</v>
      </c>
      <c r="D214" s="3">
        <v>24.9</v>
      </c>
      <c r="E214" s="3">
        <v>25.5</v>
      </c>
      <c r="F214" s="3">
        <v>28.7</v>
      </c>
      <c r="G214" s="3">
        <v>26.4</v>
      </c>
      <c r="H214" s="3">
        <v>25.4</v>
      </c>
      <c r="I214" s="10">
        <v>18.7</v>
      </c>
      <c r="J214" s="10">
        <v>18.7</v>
      </c>
      <c r="K214" s="4">
        <f t="shared" si="12"/>
        <v>191.6</v>
      </c>
      <c r="L214" s="14">
        <v>23.3</v>
      </c>
      <c r="M214" s="3">
        <v>24.9</v>
      </c>
      <c r="N214" s="3">
        <v>25.5</v>
      </c>
      <c r="O214" s="3">
        <v>28.7</v>
      </c>
      <c r="P214" s="3">
        <v>26.4</v>
      </c>
      <c r="Q214" s="3">
        <v>25.4</v>
      </c>
      <c r="R214" s="3">
        <v>18.7</v>
      </c>
      <c r="S214" s="3">
        <v>18.7</v>
      </c>
      <c r="T214" s="4">
        <f t="shared" si="13"/>
        <v>191.6</v>
      </c>
      <c r="U214" s="14">
        <f t="shared" si="11"/>
        <v>0</v>
      </c>
    </row>
    <row r="215" spans="1:22" x14ac:dyDescent="0.25">
      <c r="A215" t="s">
        <v>153</v>
      </c>
      <c r="C215" s="3">
        <v>24.7</v>
      </c>
      <c r="D215" s="3">
        <v>21.5</v>
      </c>
      <c r="E215" s="3">
        <v>22.9</v>
      </c>
      <c r="F215" s="3">
        <v>25.1</v>
      </c>
      <c r="G215" s="3">
        <v>19.600000000000001</v>
      </c>
      <c r="H215" s="3">
        <v>26.9</v>
      </c>
      <c r="I215" s="10">
        <v>27.1</v>
      </c>
      <c r="J215" s="10">
        <v>27.1</v>
      </c>
      <c r="K215" s="4">
        <f t="shared" si="12"/>
        <v>194.89999999999998</v>
      </c>
      <c r="L215" s="14">
        <v>24.7</v>
      </c>
      <c r="M215" s="3">
        <v>21.5</v>
      </c>
      <c r="N215" s="3">
        <v>22.9</v>
      </c>
      <c r="O215" s="3">
        <v>25.099999999999998</v>
      </c>
      <c r="P215" s="3">
        <v>19.599999999999998</v>
      </c>
      <c r="Q215" s="3">
        <v>26.900000000000002</v>
      </c>
      <c r="R215" s="3">
        <v>27.1</v>
      </c>
      <c r="S215" s="3">
        <v>27.1</v>
      </c>
      <c r="T215" s="4">
        <f t="shared" si="13"/>
        <v>194.89999999999998</v>
      </c>
      <c r="U215" s="14">
        <f t="shared" si="11"/>
        <v>0</v>
      </c>
    </row>
    <row r="216" spans="1:22" x14ac:dyDescent="0.25">
      <c r="A216" s="8" t="s">
        <v>154</v>
      </c>
      <c r="C216" s="3">
        <v>24.6</v>
      </c>
      <c r="D216" s="3">
        <v>21.5</v>
      </c>
      <c r="E216" s="3">
        <v>35.9</v>
      </c>
      <c r="F216" s="3">
        <v>80.3</v>
      </c>
      <c r="G216" s="3">
        <v>66.2</v>
      </c>
      <c r="H216" s="3">
        <v>5.3</v>
      </c>
      <c r="I216" s="10">
        <v>35</v>
      </c>
      <c r="J216" s="10">
        <v>35</v>
      </c>
      <c r="K216" s="4">
        <f t="shared" si="12"/>
        <v>303.8</v>
      </c>
      <c r="L216" s="14">
        <v>24.6</v>
      </c>
      <c r="M216" s="3">
        <v>21.5</v>
      </c>
      <c r="N216" s="3">
        <v>35.9</v>
      </c>
      <c r="O216" s="3">
        <v>80.3</v>
      </c>
      <c r="P216" s="3">
        <v>66.2</v>
      </c>
      <c r="Q216" s="3">
        <v>5.3000000000000007</v>
      </c>
      <c r="R216" s="3">
        <v>35</v>
      </c>
      <c r="S216" s="3">
        <v>35</v>
      </c>
      <c r="T216" s="4">
        <f t="shared" si="13"/>
        <v>303.8</v>
      </c>
      <c r="U216" s="14">
        <f t="shared" si="11"/>
        <v>0</v>
      </c>
    </row>
    <row r="217" spans="1:22" x14ac:dyDescent="0.25">
      <c r="A217" t="s">
        <v>155</v>
      </c>
      <c r="C217" s="3">
        <v>77.3</v>
      </c>
      <c r="D217" s="3">
        <v>140.9</v>
      </c>
      <c r="E217" s="3">
        <v>157.5</v>
      </c>
      <c r="F217" s="3">
        <v>140.80000000000001</v>
      </c>
      <c r="G217" s="3">
        <v>110.5</v>
      </c>
      <c r="H217" s="3">
        <v>85.6</v>
      </c>
      <c r="I217" s="10">
        <v>74.7</v>
      </c>
      <c r="J217" s="10">
        <v>74.7</v>
      </c>
      <c r="K217" s="4">
        <f t="shared" si="12"/>
        <v>862.00000000000011</v>
      </c>
      <c r="L217" s="14">
        <v>77.3</v>
      </c>
      <c r="M217" s="3">
        <v>140.9</v>
      </c>
      <c r="N217" s="3">
        <v>157.5</v>
      </c>
      <c r="O217" s="3">
        <v>140.80000000000001</v>
      </c>
      <c r="P217" s="3">
        <v>110.5</v>
      </c>
      <c r="Q217" s="3">
        <v>85.600000000000009</v>
      </c>
      <c r="R217" s="3">
        <v>74.7</v>
      </c>
      <c r="S217" s="3">
        <v>74.7</v>
      </c>
      <c r="T217" s="4">
        <f t="shared" si="13"/>
        <v>862.00000000000011</v>
      </c>
      <c r="U217" s="14">
        <f t="shared" si="11"/>
        <v>0</v>
      </c>
    </row>
    <row r="218" spans="1:22" x14ac:dyDescent="0.25">
      <c r="A218" t="s">
        <v>191</v>
      </c>
      <c r="C218" s="3"/>
      <c r="D218" s="3"/>
      <c r="E218" s="3"/>
      <c r="F218" s="3">
        <v>110</v>
      </c>
      <c r="G218" s="3"/>
      <c r="H218" s="3"/>
      <c r="I218" s="10"/>
      <c r="J218" s="10"/>
      <c r="K218" s="4">
        <f t="shared" si="12"/>
        <v>110</v>
      </c>
      <c r="L218" s="14"/>
      <c r="M218" s="3"/>
      <c r="N218" s="3"/>
      <c r="O218" s="3">
        <v>110</v>
      </c>
      <c r="P218" s="3"/>
      <c r="Q218" s="3"/>
      <c r="R218" s="3"/>
      <c r="S218" s="3"/>
      <c r="T218" s="4">
        <f t="shared" si="13"/>
        <v>110</v>
      </c>
      <c r="U218" s="14">
        <f t="shared" si="11"/>
        <v>0</v>
      </c>
    </row>
    <row r="219" spans="1:22" x14ac:dyDescent="0.25">
      <c r="A219" t="s">
        <v>156</v>
      </c>
      <c r="C219" s="3">
        <v>8.5</v>
      </c>
      <c r="D219" s="3">
        <v>10.199999999999999</v>
      </c>
      <c r="E219" s="3">
        <v>9.9</v>
      </c>
      <c r="F219" s="3"/>
      <c r="G219" s="3"/>
      <c r="H219" s="3"/>
      <c r="I219" s="10"/>
      <c r="J219" s="10"/>
      <c r="K219" s="4">
        <f t="shared" si="12"/>
        <v>28.6</v>
      </c>
      <c r="L219" s="14">
        <v>8.5</v>
      </c>
      <c r="M219" s="3">
        <v>10.199999999999999</v>
      </c>
      <c r="N219" s="3">
        <v>9.9</v>
      </c>
      <c r="O219" s="3"/>
      <c r="P219" s="3"/>
      <c r="Q219" s="3"/>
      <c r="R219" s="3"/>
      <c r="S219" s="3"/>
      <c r="T219" s="4">
        <f t="shared" si="13"/>
        <v>28.6</v>
      </c>
      <c r="U219" s="14">
        <f t="shared" si="11"/>
        <v>0</v>
      </c>
    </row>
    <row r="220" spans="1:22" x14ac:dyDescent="0.25">
      <c r="A220" t="s">
        <v>172</v>
      </c>
      <c r="C220" s="3"/>
      <c r="D220" s="3">
        <v>0.9</v>
      </c>
      <c r="E220" s="3"/>
      <c r="F220" s="3"/>
      <c r="G220" s="3"/>
      <c r="H220" s="3"/>
      <c r="I220" s="10"/>
      <c r="J220" s="10"/>
      <c r="K220" s="4">
        <f t="shared" si="12"/>
        <v>0.9</v>
      </c>
      <c r="L220" s="14"/>
      <c r="M220" s="3">
        <v>0.9</v>
      </c>
      <c r="N220" s="3"/>
      <c r="O220" s="3"/>
      <c r="P220" s="3"/>
      <c r="Q220" s="3"/>
      <c r="R220" s="3"/>
      <c r="S220" s="3"/>
      <c r="T220" s="4">
        <f t="shared" si="13"/>
        <v>0.9</v>
      </c>
      <c r="U220" s="14">
        <f t="shared" si="11"/>
        <v>0</v>
      </c>
    </row>
    <row r="221" spans="1:22" x14ac:dyDescent="0.25">
      <c r="A221" t="s">
        <v>207</v>
      </c>
      <c r="C221" s="3"/>
      <c r="D221" s="3"/>
      <c r="E221" s="3"/>
      <c r="F221" s="3"/>
      <c r="G221" s="3"/>
      <c r="H221" s="3">
        <v>48.7</v>
      </c>
      <c r="I221" s="10"/>
      <c r="J221" s="10"/>
      <c r="K221" s="4">
        <f t="shared" si="12"/>
        <v>48.7</v>
      </c>
      <c r="L221" s="14"/>
      <c r="M221" s="3"/>
      <c r="N221" s="3"/>
      <c r="O221" s="3"/>
      <c r="P221" s="3"/>
      <c r="Q221" s="3">
        <v>48.7</v>
      </c>
      <c r="R221" s="3"/>
      <c r="S221" s="3"/>
      <c r="T221" s="4">
        <f t="shared" si="13"/>
        <v>48.7</v>
      </c>
      <c r="U221" s="14">
        <f t="shared" si="11"/>
        <v>0</v>
      </c>
    </row>
    <row r="222" spans="1:22" x14ac:dyDescent="0.25">
      <c r="A222" t="s">
        <v>157</v>
      </c>
      <c r="C222" s="3">
        <v>88.2</v>
      </c>
      <c r="D222" s="3">
        <v>107.2</v>
      </c>
      <c r="E222" s="3">
        <v>75.8</v>
      </c>
      <c r="F222" s="3">
        <v>114</v>
      </c>
      <c r="G222" s="3">
        <v>60.1</v>
      </c>
      <c r="H222" s="3">
        <v>20</v>
      </c>
      <c r="I222" s="10">
        <v>100</v>
      </c>
      <c r="J222" s="10">
        <v>100</v>
      </c>
      <c r="K222" s="4">
        <f t="shared" si="12"/>
        <v>665.3</v>
      </c>
      <c r="L222" s="14">
        <v>88.2</v>
      </c>
      <c r="M222" s="3">
        <v>107.2</v>
      </c>
      <c r="N222" s="3">
        <v>75.8</v>
      </c>
      <c r="O222" s="3">
        <v>98</v>
      </c>
      <c r="P222" s="3">
        <v>40.500000000000007</v>
      </c>
      <c r="Q222" s="3">
        <v>-6.7000000000000028</v>
      </c>
      <c r="R222" s="3">
        <v>73.3</v>
      </c>
      <c r="S222" s="3">
        <v>73.3</v>
      </c>
      <c r="T222" s="4">
        <f t="shared" si="13"/>
        <v>549.6</v>
      </c>
      <c r="U222" s="14">
        <f t="shared" si="11"/>
        <v>115.69999999999993</v>
      </c>
      <c r="V222" s="19">
        <v>19</v>
      </c>
    </row>
    <row r="223" spans="1:22" x14ac:dyDescent="0.25">
      <c r="A223" t="s">
        <v>199</v>
      </c>
      <c r="C223" s="3"/>
      <c r="D223" s="3"/>
      <c r="E223" s="3"/>
      <c r="F223" s="3"/>
      <c r="G223" s="3">
        <v>115.7</v>
      </c>
      <c r="H223" s="3">
        <v>195.1</v>
      </c>
      <c r="I223" s="10"/>
      <c r="J223" s="10"/>
      <c r="K223" s="4">
        <f t="shared" si="12"/>
        <v>310.8</v>
      </c>
      <c r="L223" s="14"/>
      <c r="M223" s="3"/>
      <c r="N223" s="3"/>
      <c r="O223" s="3"/>
      <c r="P223" s="3">
        <v>115.7</v>
      </c>
      <c r="Q223" s="3">
        <v>195.1</v>
      </c>
      <c r="R223" s="3"/>
      <c r="S223" s="3"/>
      <c r="T223" s="4">
        <f t="shared" si="13"/>
        <v>310.8</v>
      </c>
      <c r="U223" s="14">
        <f t="shared" si="11"/>
        <v>0</v>
      </c>
    </row>
    <row r="224" spans="1:22" x14ac:dyDescent="0.25">
      <c r="A224" t="s">
        <v>158</v>
      </c>
      <c r="C224" s="3">
        <v>1.4</v>
      </c>
      <c r="D224" s="3">
        <v>2.1</v>
      </c>
      <c r="E224" s="3">
        <v>1.9</v>
      </c>
      <c r="F224" s="3">
        <v>2.2000000000000002</v>
      </c>
      <c r="G224" s="3">
        <v>2.5</v>
      </c>
      <c r="H224" s="3">
        <v>2.2000000000000002</v>
      </c>
      <c r="I224" s="10"/>
      <c r="J224" s="10"/>
      <c r="K224" s="4">
        <f t="shared" si="12"/>
        <v>12.3</v>
      </c>
      <c r="L224" s="14">
        <v>1.4</v>
      </c>
      <c r="M224" s="3">
        <v>2.1</v>
      </c>
      <c r="N224" s="3">
        <v>1.9</v>
      </c>
      <c r="O224" s="3">
        <v>2.2000000000000002</v>
      </c>
      <c r="P224" s="3">
        <v>2.5</v>
      </c>
      <c r="Q224" s="3">
        <v>2.2000000000000002</v>
      </c>
      <c r="R224" s="3"/>
      <c r="S224" s="3"/>
      <c r="T224" s="4">
        <f t="shared" si="13"/>
        <v>12.3</v>
      </c>
      <c r="U224" s="14">
        <f t="shared" si="11"/>
        <v>0</v>
      </c>
    </row>
    <row r="225" spans="1:22" x14ac:dyDescent="0.25">
      <c r="A225" t="s">
        <v>159</v>
      </c>
      <c r="C225" s="3">
        <v>119.3</v>
      </c>
      <c r="D225" s="3">
        <v>120.4</v>
      </c>
      <c r="E225" s="3">
        <v>133.1</v>
      </c>
      <c r="F225" s="3">
        <v>137.4</v>
      </c>
      <c r="G225" s="3">
        <v>172.7</v>
      </c>
      <c r="H225" s="3">
        <v>169.2</v>
      </c>
      <c r="I225" s="10">
        <v>168</v>
      </c>
      <c r="J225" s="10">
        <v>179.5</v>
      </c>
      <c r="K225" s="4">
        <f t="shared" si="12"/>
        <v>1199.5999999999999</v>
      </c>
      <c r="L225" s="14">
        <v>119.30000000000001</v>
      </c>
      <c r="M225" s="3">
        <v>120.4</v>
      </c>
      <c r="N225" s="3">
        <v>133.1</v>
      </c>
      <c r="O225" s="3">
        <v>137.4</v>
      </c>
      <c r="P225" s="3">
        <v>172.7</v>
      </c>
      <c r="Q225" s="3">
        <v>169.2</v>
      </c>
      <c r="R225" s="3">
        <v>168</v>
      </c>
      <c r="S225" s="3">
        <v>179.5</v>
      </c>
      <c r="T225" s="4">
        <f t="shared" si="13"/>
        <v>1199.6000000000001</v>
      </c>
      <c r="U225" s="14">
        <f t="shared" si="11"/>
        <v>0</v>
      </c>
    </row>
    <row r="226" spans="1:22" x14ac:dyDescent="0.25">
      <c r="A226" t="s">
        <v>160</v>
      </c>
      <c r="C226" s="3">
        <v>0</v>
      </c>
      <c r="D226" s="3">
        <v>13.8</v>
      </c>
      <c r="E226" s="3">
        <v>12.3</v>
      </c>
      <c r="F226" s="3">
        <v>13.2</v>
      </c>
      <c r="G226" s="3">
        <v>12.9</v>
      </c>
      <c r="H226" s="3">
        <f>5.3+7.8</f>
        <v>13.1</v>
      </c>
      <c r="I226" s="10">
        <v>13</v>
      </c>
      <c r="J226" s="10">
        <v>13</v>
      </c>
      <c r="K226" s="4">
        <f t="shared" si="12"/>
        <v>91.3</v>
      </c>
      <c r="L226" s="14">
        <v>0</v>
      </c>
      <c r="M226" s="3">
        <v>13.8</v>
      </c>
      <c r="N226" s="3">
        <v>12.3</v>
      </c>
      <c r="O226" s="3">
        <v>13.2</v>
      </c>
      <c r="P226" s="3">
        <v>12.9</v>
      </c>
      <c r="Q226" s="3">
        <f>5.3+7.8</f>
        <v>13.1</v>
      </c>
      <c r="R226" s="3">
        <v>13</v>
      </c>
      <c r="S226" s="3">
        <v>13</v>
      </c>
      <c r="T226" s="4">
        <f t="shared" si="13"/>
        <v>91.3</v>
      </c>
      <c r="U226" s="14">
        <f t="shared" si="11"/>
        <v>0</v>
      </c>
    </row>
    <row r="227" spans="1:22" x14ac:dyDescent="0.25">
      <c r="A227" t="s">
        <v>161</v>
      </c>
      <c r="C227" s="3">
        <v>406.9</v>
      </c>
      <c r="D227" s="3">
        <v>280</v>
      </c>
      <c r="E227" s="3">
        <v>735</v>
      </c>
      <c r="F227" s="3">
        <v>552</v>
      </c>
      <c r="G227" s="3">
        <v>536</v>
      </c>
      <c r="H227" s="3">
        <v>780</v>
      </c>
      <c r="I227" s="10">
        <v>765</v>
      </c>
      <c r="J227" s="10">
        <v>730</v>
      </c>
      <c r="K227" s="4">
        <f t="shared" si="12"/>
        <v>4784.8999999999996</v>
      </c>
      <c r="L227" s="14">
        <v>752.5</v>
      </c>
      <c r="M227" s="3">
        <v>415</v>
      </c>
      <c r="N227" s="3">
        <v>600</v>
      </c>
      <c r="O227" s="3">
        <v>552</v>
      </c>
      <c r="P227" s="3">
        <v>536</v>
      </c>
      <c r="Q227" s="3">
        <v>780</v>
      </c>
      <c r="R227" s="3">
        <v>765</v>
      </c>
      <c r="S227" s="3">
        <v>730</v>
      </c>
      <c r="T227" s="4">
        <f t="shared" si="13"/>
        <v>5130.5</v>
      </c>
      <c r="U227" s="14">
        <f t="shared" si="11"/>
        <v>-345.60000000000036</v>
      </c>
      <c r="V227" s="19">
        <v>20</v>
      </c>
    </row>
    <row r="228" spans="1:22" x14ac:dyDescent="0.25">
      <c r="A228" s="5" t="s">
        <v>211</v>
      </c>
      <c r="B228" s="5"/>
      <c r="C228" s="4">
        <f t="shared" ref="C228:U228" si="14">SUBTOTAL(9,C6:C227)</f>
        <v>77970.699999999983</v>
      </c>
      <c r="D228" s="4">
        <f t="shared" si="14"/>
        <v>79423.699999999939</v>
      </c>
      <c r="E228" s="4">
        <f t="shared" si="14"/>
        <v>97659.1</v>
      </c>
      <c r="F228" s="4">
        <f t="shared" si="14"/>
        <v>103607.39999999995</v>
      </c>
      <c r="G228" s="4">
        <f t="shared" si="14"/>
        <v>103833.59999999998</v>
      </c>
      <c r="H228" s="4">
        <f t="shared" si="14"/>
        <v>107781</v>
      </c>
      <c r="I228" s="4">
        <f t="shared" si="14"/>
        <v>109713.40000000002</v>
      </c>
      <c r="J228" s="4">
        <f t="shared" si="14"/>
        <v>115586.8</v>
      </c>
      <c r="K228" s="4">
        <f t="shared" si="14"/>
        <v>795575.70000000123</v>
      </c>
      <c r="L228" s="16">
        <f t="shared" si="14"/>
        <v>82459.299999999974</v>
      </c>
      <c r="M228" s="4">
        <f t="shared" si="14"/>
        <v>102716.99999999996</v>
      </c>
      <c r="N228" s="4">
        <f t="shared" si="14"/>
        <v>93515.4</v>
      </c>
      <c r="O228" s="4">
        <f t="shared" si="14"/>
        <v>95994.199999999953</v>
      </c>
      <c r="P228" s="4">
        <f t="shared" si="14"/>
        <v>99554.499999999956</v>
      </c>
      <c r="Q228" s="4">
        <f t="shared" si="14"/>
        <v>98956.900000000023</v>
      </c>
      <c r="R228" s="4">
        <f t="shared" si="14"/>
        <v>109671.60000000005</v>
      </c>
      <c r="S228" s="4">
        <f t="shared" si="14"/>
        <v>113814.9</v>
      </c>
      <c r="T228" s="4">
        <f t="shared" si="14"/>
        <v>796683.8000000004</v>
      </c>
      <c r="U228" s="16">
        <f t="shared" si="14"/>
        <v>-1108.0999999999831</v>
      </c>
    </row>
    <row r="229" spans="1:22" x14ac:dyDescent="0.25">
      <c r="C229" s="3"/>
      <c r="D229" s="3"/>
      <c r="E229" s="3"/>
      <c r="F229" s="3"/>
      <c r="G229" s="3"/>
      <c r="H229" s="3"/>
      <c r="I229" s="3"/>
      <c r="J229" s="3"/>
      <c r="K229" s="3"/>
      <c r="L229" s="3"/>
      <c r="M229" s="3"/>
      <c r="N229" s="3"/>
      <c r="O229" s="3"/>
      <c r="P229" s="3"/>
      <c r="Q229" s="3"/>
      <c r="R229" s="3"/>
      <c r="S229" s="3"/>
      <c r="T229" s="3"/>
      <c r="U229" s="3"/>
    </row>
    <row r="231" spans="1:22" x14ac:dyDescent="0.25">
      <c r="A231" s="11" t="s">
        <v>242</v>
      </c>
    </row>
    <row r="232" spans="1:22" x14ac:dyDescent="0.25">
      <c r="A232" s="9">
        <v>1</v>
      </c>
      <c r="B232" s="3" t="s">
        <v>236</v>
      </c>
    </row>
    <row r="233" spans="1:22" x14ac:dyDescent="0.25">
      <c r="A233" s="9">
        <v>2</v>
      </c>
      <c r="B233" t="s">
        <v>220</v>
      </c>
    </row>
    <row r="234" spans="1:22" x14ac:dyDescent="0.25">
      <c r="A234" s="9">
        <v>3</v>
      </c>
      <c r="B234" t="s">
        <v>235</v>
      </c>
    </row>
    <row r="235" spans="1:22" x14ac:dyDescent="0.25">
      <c r="A235" s="9">
        <v>4</v>
      </c>
      <c r="B235" t="s">
        <v>234</v>
      </c>
    </row>
    <row r="236" spans="1:22" x14ac:dyDescent="0.25">
      <c r="A236" s="9">
        <v>5</v>
      </c>
      <c r="B236" t="s">
        <v>233</v>
      </c>
    </row>
    <row r="237" spans="1:22" x14ac:dyDescent="0.25">
      <c r="A237" s="9">
        <v>6</v>
      </c>
      <c r="B237" t="s">
        <v>232</v>
      </c>
    </row>
    <row r="238" spans="1:22" x14ac:dyDescent="0.25">
      <c r="A238" s="9">
        <v>7</v>
      </c>
      <c r="B238" t="s">
        <v>237</v>
      </c>
    </row>
    <row r="239" spans="1:22" x14ac:dyDescent="0.25">
      <c r="A239" s="9">
        <v>8</v>
      </c>
      <c r="B239" t="s">
        <v>241</v>
      </c>
    </row>
    <row r="240" spans="1:22" x14ac:dyDescent="0.25">
      <c r="A240" s="9">
        <v>9</v>
      </c>
      <c r="B240" t="s">
        <v>225</v>
      </c>
    </row>
    <row r="241" spans="1:2" x14ac:dyDescent="0.25">
      <c r="A241" s="9">
        <v>10</v>
      </c>
      <c r="B241" t="s">
        <v>231</v>
      </c>
    </row>
    <row r="242" spans="1:2" x14ac:dyDescent="0.25">
      <c r="A242" s="9">
        <v>11</v>
      </c>
      <c r="B242" t="s">
        <v>230</v>
      </c>
    </row>
    <row r="243" spans="1:2" x14ac:dyDescent="0.25">
      <c r="A243" s="9">
        <v>12</v>
      </c>
      <c r="B243" t="s">
        <v>229</v>
      </c>
    </row>
    <row r="244" spans="1:2" x14ac:dyDescent="0.25">
      <c r="A244" s="9">
        <v>13</v>
      </c>
      <c r="B244" t="s">
        <v>228</v>
      </c>
    </row>
    <row r="245" spans="1:2" x14ac:dyDescent="0.25">
      <c r="A245" s="9">
        <v>14</v>
      </c>
      <c r="B245" t="s">
        <v>226</v>
      </c>
    </row>
    <row r="246" spans="1:2" x14ac:dyDescent="0.25">
      <c r="A246" s="9">
        <v>15</v>
      </c>
      <c r="B246" t="s">
        <v>227</v>
      </c>
    </row>
    <row r="247" spans="1:2" x14ac:dyDescent="0.25">
      <c r="A247" s="9">
        <v>16</v>
      </c>
      <c r="B247" t="s">
        <v>224</v>
      </c>
    </row>
    <row r="248" spans="1:2" x14ac:dyDescent="0.25">
      <c r="A248" s="9">
        <v>17</v>
      </c>
      <c r="B248" t="s">
        <v>221</v>
      </c>
    </row>
    <row r="249" spans="1:2" x14ac:dyDescent="0.25">
      <c r="A249" s="9">
        <v>18</v>
      </c>
      <c r="B249" t="s">
        <v>223</v>
      </c>
    </row>
    <row r="250" spans="1:2" x14ac:dyDescent="0.25">
      <c r="A250" s="9">
        <v>19</v>
      </c>
      <c r="B250" t="s">
        <v>222</v>
      </c>
    </row>
    <row r="251" spans="1:2" x14ac:dyDescent="0.25">
      <c r="A251" s="9">
        <v>20</v>
      </c>
      <c r="B251" t="s">
        <v>238</v>
      </c>
    </row>
  </sheetData>
  <autoFilter ref="A4:V227"/>
  <pageMargins left="0.39370078740157483" right="0.39370078740157483" top="0.98425196850393704" bottom="0.78740157480314965" header="0.51181102362204722" footer="0.51181102362204722"/>
  <pageSetup paperSize="9" orientation="portrait" horizontalDpi="300" verticalDpi="300" r:id="rId1"/>
  <headerFooter alignWithMargins="0">
    <oddHeader>&amp;L&amp;"Times New Roman,Bold"&amp;12Fjármála- og efnahagsráðuneytið&amp;"Arial,Regular"&amp;10
&amp;"Times New Roman,Italic"   fjárlagaskrifstofa&amp;RNN/&amp;D</oddHeader>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Svar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Lúðvík Guðjónsson</dc:creator>
  <cp:lastModifiedBy>Elva Björk Sverrisdóttir</cp:lastModifiedBy>
  <dcterms:created xsi:type="dcterms:W3CDTF">2006-01-12T12:07:16Z</dcterms:created>
  <dcterms:modified xsi:type="dcterms:W3CDTF">2015-09-02T10:00:05Z</dcterms:modified>
</cp:coreProperties>
</file>